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скрытие информации\Субъектом рынков эл.энергии\за 2022г\"/>
    </mc:Choice>
  </mc:AlternateContent>
  <bookViews>
    <workbookView xWindow="0" yWindow="0" windowWidth="24000" windowHeight="9435"/>
  </bookViews>
  <sheets>
    <sheet name="Баланс ЭЭ" sheetId="1" r:id="rId1"/>
    <sheet name="Баланс Мощности" sheetId="2" r:id="rId2"/>
  </sheets>
  <externalReferences>
    <externalReference r:id="rId3"/>
    <externalReference r:id="rId4"/>
  </externalReferences>
  <definedNames>
    <definedName name="anscount" hidden="1">1</definedName>
    <definedName name="god">[1]Титульный!$H$9</definedName>
    <definedName name="NDS">[1]TECHSHEET!$R$5</definedName>
    <definedName name="RESOURCE_IDENTIFIER">[1]TECHSHEET!$H$23</definedName>
    <definedName name="SAPBEXrevision" hidden="1">1</definedName>
    <definedName name="SAPBEXsysID" hidden="1">"BW2"</definedName>
    <definedName name="SAPBEXwbID" hidden="1">"479GSPMTNK9HM4ZSIVE5K2SH6"</definedName>
    <definedName name="VDET">[1]Титульный!$H$19</definedName>
    <definedName name="Стоим_ОС">[2]Скрытый!$P$70:$P$71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K25" i="1"/>
  <c r="P25" i="1"/>
  <c r="P24" i="1" s="1"/>
  <c r="F27" i="1"/>
  <c r="H27" i="1"/>
  <c r="H28" i="1"/>
  <c r="E30" i="1"/>
  <c r="F30" i="1"/>
  <c r="G30" i="1"/>
  <c r="H30" i="1"/>
  <c r="I30" i="1"/>
  <c r="D30" i="1" s="1"/>
  <c r="N30" i="1"/>
  <c r="F31" i="1"/>
  <c r="G31" i="1"/>
  <c r="H31" i="1"/>
  <c r="N31" i="1"/>
  <c r="N24" i="1" s="1"/>
  <c r="N35" i="1" s="1"/>
  <c r="E32" i="1"/>
  <c r="F32" i="1"/>
  <c r="G32" i="1"/>
  <c r="H32" i="1"/>
  <c r="I32" i="1"/>
  <c r="D32" i="1" s="1"/>
  <c r="N32" i="1"/>
  <c r="E33" i="1"/>
  <c r="F33" i="1"/>
  <c r="G33" i="1"/>
  <c r="H33" i="1"/>
  <c r="I33" i="1"/>
  <c r="N33" i="1"/>
  <c r="D33" i="1" s="1"/>
  <c r="D34" i="1"/>
  <c r="E34" i="1"/>
  <c r="F34" i="1"/>
  <c r="G34" i="1"/>
  <c r="H34" i="1"/>
  <c r="I34" i="1"/>
  <c r="N34" i="1"/>
  <c r="P35" i="1"/>
  <c r="E36" i="1"/>
  <c r="F36" i="1"/>
  <c r="G36" i="1"/>
  <c r="H36" i="1"/>
  <c r="I36" i="1"/>
  <c r="N36" i="1"/>
  <c r="H37" i="1"/>
  <c r="J37" i="1"/>
  <c r="E37" i="1" s="1"/>
  <c r="K37" i="1"/>
  <c r="F37" i="1" s="1"/>
  <c r="L37" i="1"/>
  <c r="G37" i="1" s="1"/>
  <c r="M37" i="1"/>
  <c r="O37" i="1"/>
  <c r="O31" i="1" s="1"/>
  <c r="O24" i="1" s="1"/>
  <c r="P37" i="1"/>
  <c r="N37" i="1" s="1"/>
  <c r="Q37" i="1"/>
  <c r="R37" i="1"/>
  <c r="E38" i="1"/>
  <c r="F38" i="1"/>
  <c r="G38" i="1"/>
  <c r="H38" i="1"/>
  <c r="I38" i="1"/>
  <c r="D38" i="1" s="1"/>
  <c r="N38" i="1"/>
  <c r="E39" i="1"/>
  <c r="F39" i="1"/>
  <c r="G39" i="1"/>
  <c r="H39" i="1"/>
  <c r="I39" i="1"/>
  <c r="N39" i="1"/>
  <c r="D39" i="1" s="1"/>
  <c r="E40" i="1"/>
  <c r="F40" i="1"/>
  <c r="G40" i="1"/>
  <c r="H40" i="1"/>
  <c r="I40" i="1"/>
  <c r="D40" i="1" s="1"/>
  <c r="N40" i="1"/>
  <c r="D45" i="1"/>
  <c r="P59" i="1"/>
  <c r="G60" i="1"/>
  <c r="H60" i="1"/>
  <c r="J60" i="1"/>
  <c r="K60" i="1"/>
  <c r="I60" i="1" s="1"/>
  <c r="L60" i="1"/>
  <c r="M60" i="1"/>
  <c r="O60" i="1"/>
  <c r="P60" i="1"/>
  <c r="Q60" i="1"/>
  <c r="R60" i="1"/>
  <c r="L61" i="1"/>
  <c r="P61" i="1"/>
  <c r="Q61" i="1"/>
  <c r="G62" i="1"/>
  <c r="J62" i="1"/>
  <c r="I62" i="1" s="1"/>
  <c r="K62" i="1"/>
  <c r="K61" i="1" s="1"/>
  <c r="F61" i="1" s="1"/>
  <c r="L62" i="1"/>
  <c r="M62" i="1"/>
  <c r="O62" i="1"/>
  <c r="O61" i="1" s="1"/>
  <c r="P62" i="1"/>
  <c r="Q62" i="1"/>
  <c r="R62" i="1"/>
  <c r="R61" i="1" s="1"/>
  <c r="J63" i="1"/>
  <c r="J61" i="1" s="1"/>
  <c r="E61" i="1" s="1"/>
  <c r="K63" i="1"/>
  <c r="F63" i="1" s="1"/>
  <c r="L63" i="1"/>
  <c r="G63" i="1" s="1"/>
  <c r="M63" i="1"/>
  <c r="O63" i="1"/>
  <c r="P63" i="1"/>
  <c r="Q63" i="1"/>
  <c r="R63" i="1"/>
  <c r="H63" i="1" s="1"/>
  <c r="D68" i="1"/>
  <c r="J82" i="1"/>
  <c r="K82" i="1"/>
  <c r="M82" i="1"/>
  <c r="O82" i="1"/>
  <c r="P82" i="1"/>
  <c r="R82" i="1"/>
  <c r="F83" i="1"/>
  <c r="J83" i="1"/>
  <c r="K83" i="1"/>
  <c r="L83" i="1"/>
  <c r="M83" i="1"/>
  <c r="H83" i="1" s="1"/>
  <c r="O83" i="1"/>
  <c r="P83" i="1"/>
  <c r="Q83" i="1"/>
  <c r="G83" i="1" s="1"/>
  <c r="R83" i="1"/>
  <c r="N83" i="1" s="1"/>
  <c r="D88" i="1"/>
  <c r="I88" i="1"/>
  <c r="N88" i="1"/>
  <c r="N94" i="1" s="1"/>
  <c r="D89" i="1"/>
  <c r="I89" i="1"/>
  <c r="N89" i="1"/>
  <c r="D90" i="1"/>
  <c r="I90" i="1"/>
  <c r="I94" i="1" s="1"/>
  <c r="N90" i="1"/>
  <c r="D91" i="1"/>
  <c r="I91" i="1"/>
  <c r="N91" i="1"/>
  <c r="D92" i="1"/>
  <c r="I92" i="1"/>
  <c r="N92" i="1"/>
  <c r="D94" i="1"/>
  <c r="E94" i="1"/>
  <c r="F94" i="1"/>
  <c r="G94" i="1"/>
  <c r="H94" i="1"/>
  <c r="J94" i="1"/>
  <c r="K94" i="1"/>
  <c r="L94" i="1"/>
  <c r="M94" i="1"/>
  <c r="O94" i="1"/>
  <c r="P94" i="1"/>
  <c r="Q94" i="1"/>
  <c r="R94" i="1"/>
  <c r="E99" i="1"/>
  <c r="G99" i="1"/>
  <c r="I99" i="1"/>
  <c r="N99" i="1"/>
  <c r="D100" i="1"/>
  <c r="I100" i="1"/>
  <c r="I104" i="1" s="1"/>
  <c r="N100" i="1"/>
  <c r="D101" i="1"/>
  <c r="I101" i="1"/>
  <c r="N101" i="1"/>
  <c r="D102" i="1"/>
  <c r="I102" i="1"/>
  <c r="N102" i="1"/>
  <c r="N104" i="1" s="1"/>
  <c r="F104" i="1"/>
  <c r="G104" i="1"/>
  <c r="H104" i="1"/>
  <c r="J104" i="1"/>
  <c r="K104" i="1"/>
  <c r="L104" i="1"/>
  <c r="M104" i="1"/>
  <c r="O104" i="1"/>
  <c r="P104" i="1"/>
  <c r="Q104" i="1"/>
  <c r="R104" i="1"/>
  <c r="D109" i="1"/>
  <c r="I109" i="1"/>
  <c r="N109" i="1"/>
  <c r="D110" i="1"/>
  <c r="I110" i="1"/>
  <c r="I114" i="1" s="1"/>
  <c r="N110" i="1"/>
  <c r="N114" i="1" s="1"/>
  <c r="D111" i="1"/>
  <c r="I111" i="1"/>
  <c r="N111" i="1"/>
  <c r="D112" i="1"/>
  <c r="I112" i="1"/>
  <c r="N112" i="1"/>
  <c r="D114" i="1"/>
  <c r="E114" i="1"/>
  <c r="F114" i="1"/>
  <c r="G114" i="1"/>
  <c r="H114" i="1"/>
  <c r="J114" i="1"/>
  <c r="K114" i="1"/>
  <c r="L114" i="1"/>
  <c r="M114" i="1"/>
  <c r="O114" i="1"/>
  <c r="P114" i="1"/>
  <c r="Q114" i="1"/>
  <c r="R114" i="1"/>
  <c r="E83" i="1" l="1"/>
  <c r="I83" i="1"/>
  <c r="E104" i="1"/>
  <c r="D99" i="1"/>
  <c r="D104" i="1" s="1"/>
  <c r="N63" i="1"/>
  <c r="F62" i="1"/>
  <c r="Q28" i="1"/>
  <c r="P41" i="1"/>
  <c r="P51" i="1"/>
  <c r="P54" i="1"/>
  <c r="P77" i="1" s="1"/>
  <c r="N62" i="1"/>
  <c r="N61" i="1" s="1"/>
  <c r="E62" i="1"/>
  <c r="N60" i="1"/>
  <c r="D60" i="1" s="1"/>
  <c r="E60" i="1"/>
  <c r="P55" i="1"/>
  <c r="P78" i="1" s="1"/>
  <c r="D36" i="1"/>
  <c r="K24" i="1"/>
  <c r="F25" i="1"/>
  <c r="H62" i="1"/>
  <c r="M61" i="1"/>
  <c r="H61" i="1" s="1"/>
  <c r="P56" i="1"/>
  <c r="P79" i="1" s="1"/>
  <c r="Q27" i="1"/>
  <c r="O35" i="1"/>
  <c r="O59" i="1" s="1"/>
  <c r="J31" i="1"/>
  <c r="E63" i="1"/>
  <c r="I63" i="1"/>
  <c r="D63" i="1" s="1"/>
  <c r="F60" i="1"/>
  <c r="G61" i="1"/>
  <c r="P57" i="1"/>
  <c r="P80" i="1" s="1"/>
  <c r="V99" i="2"/>
  <c r="T99" i="2"/>
  <c r="G99" i="2"/>
  <c r="E99" i="2"/>
  <c r="E31" i="1" l="1"/>
  <c r="I31" i="1"/>
  <c r="J24" i="1"/>
  <c r="L28" i="1"/>
  <c r="K35" i="1"/>
  <c r="K59" i="1" s="1"/>
  <c r="K57" i="1"/>
  <c r="K54" i="1"/>
  <c r="K56" i="1"/>
  <c r="F24" i="1"/>
  <c r="K51" i="1"/>
  <c r="K55" i="1"/>
  <c r="I61" i="1"/>
  <c r="D83" i="1"/>
  <c r="Q25" i="1"/>
  <c r="Q24" i="1" s="1"/>
  <c r="O41" i="1"/>
  <c r="P49" i="1"/>
  <c r="P74" i="1"/>
  <c r="P72" i="1" s="1"/>
  <c r="P71" i="1" s="1"/>
  <c r="P81" i="1" s="1"/>
  <c r="D62" i="1"/>
  <c r="V99" i="1"/>
  <c r="T99" i="1"/>
  <c r="F56" i="1" l="1"/>
  <c r="K79" i="1"/>
  <c r="F79" i="1" s="1"/>
  <c r="K78" i="1"/>
  <c r="F78" i="1" s="1"/>
  <c r="F55" i="1"/>
  <c r="G28" i="1"/>
  <c r="F51" i="1"/>
  <c r="K49" i="1"/>
  <c r="F49" i="1" s="1"/>
  <c r="K74" i="1"/>
  <c r="F57" i="1"/>
  <c r="K80" i="1"/>
  <c r="L27" i="1"/>
  <c r="J41" i="1"/>
  <c r="E24" i="1"/>
  <c r="J35" i="1"/>
  <c r="J59" i="1" s="1"/>
  <c r="D31" i="1"/>
  <c r="I24" i="1"/>
  <c r="K77" i="1"/>
  <c r="F77" i="1" s="1"/>
  <c r="F54" i="1"/>
  <c r="R29" i="1"/>
  <c r="Q35" i="1"/>
  <c r="Q41" i="1"/>
  <c r="D61" i="1"/>
  <c r="F41" i="1"/>
  <c r="F35" i="1"/>
  <c r="K41" i="1"/>
  <c r="AC92" i="1"/>
  <c r="X92" i="1"/>
  <c r="S92" i="1"/>
  <c r="AC92" i="2"/>
  <c r="X92" i="2"/>
  <c r="S92" i="2"/>
  <c r="N92" i="2"/>
  <c r="I92" i="2"/>
  <c r="D92" i="2"/>
  <c r="Q59" i="1" l="1"/>
  <c r="Q82" i="1"/>
  <c r="K71" i="1"/>
  <c r="F80" i="1"/>
  <c r="D24" i="1"/>
  <c r="D35" i="1" s="1"/>
  <c r="I37" i="1"/>
  <c r="D37" i="1" s="1"/>
  <c r="I35" i="1"/>
  <c r="R25" i="1"/>
  <c r="R24" i="1" s="1"/>
  <c r="E35" i="1"/>
  <c r="E41" i="1"/>
  <c r="L25" i="1"/>
  <c r="G27" i="1"/>
  <c r="K72" i="1"/>
  <c r="F72" i="1" s="1"/>
  <c r="F74" i="1"/>
  <c r="AG112" i="2"/>
  <c r="AF112" i="2"/>
  <c r="AE112" i="2"/>
  <c r="AD112" i="2"/>
  <c r="AB112" i="2"/>
  <c r="AA112" i="2"/>
  <c r="Z112" i="2"/>
  <c r="Y112" i="2"/>
  <c r="W112" i="2"/>
  <c r="V112" i="2"/>
  <c r="U112" i="2"/>
  <c r="T112" i="2"/>
  <c r="R112" i="2"/>
  <c r="Q112" i="2"/>
  <c r="P112" i="2"/>
  <c r="O112" i="2"/>
  <c r="M112" i="2"/>
  <c r="L112" i="2"/>
  <c r="K112" i="2"/>
  <c r="J112" i="2"/>
  <c r="H112" i="2"/>
  <c r="G112" i="2"/>
  <c r="F112" i="2"/>
  <c r="E112" i="2"/>
  <c r="AC110" i="2"/>
  <c r="X110" i="2"/>
  <c r="S110" i="2"/>
  <c r="N110" i="2"/>
  <c r="I110" i="2"/>
  <c r="D110" i="2"/>
  <c r="AC109" i="2"/>
  <c r="AC112" i="2" s="1"/>
  <c r="X109" i="2"/>
  <c r="S109" i="2"/>
  <c r="N109" i="2"/>
  <c r="N112" i="2" s="1"/>
  <c r="I109" i="2"/>
  <c r="D109" i="2"/>
  <c r="AC108" i="2"/>
  <c r="X108" i="2"/>
  <c r="X112" i="2" s="1"/>
  <c r="S108" i="2"/>
  <c r="S112" i="2" s="1"/>
  <c r="N108" i="2"/>
  <c r="I108" i="2"/>
  <c r="I112" i="2" s="1"/>
  <c r="D108" i="2"/>
  <c r="D112" i="2" s="1"/>
  <c r="AG103" i="2"/>
  <c r="AF103" i="2"/>
  <c r="AE103" i="2"/>
  <c r="AD103" i="2"/>
  <c r="AB103" i="2"/>
  <c r="AA103" i="2"/>
  <c r="Z103" i="2"/>
  <c r="Y103" i="2"/>
  <c r="W103" i="2"/>
  <c r="V103" i="2"/>
  <c r="U103" i="2"/>
  <c r="T103" i="2"/>
  <c r="R103" i="2"/>
  <c r="Q103" i="2"/>
  <c r="P103" i="2"/>
  <c r="O103" i="2"/>
  <c r="M103" i="2"/>
  <c r="L103" i="2"/>
  <c r="K103" i="2"/>
  <c r="J103" i="2"/>
  <c r="H103" i="2"/>
  <c r="G103" i="2"/>
  <c r="F103" i="2"/>
  <c r="E103" i="2"/>
  <c r="AC101" i="2"/>
  <c r="X101" i="2"/>
  <c r="S101" i="2"/>
  <c r="N101" i="2"/>
  <c r="I101" i="2"/>
  <c r="D101" i="2"/>
  <c r="AC100" i="2"/>
  <c r="X100" i="2"/>
  <c r="S100" i="2"/>
  <c r="N100" i="2"/>
  <c r="I100" i="2"/>
  <c r="D100" i="2"/>
  <c r="AC99" i="2"/>
  <c r="X99" i="2"/>
  <c r="S99" i="2"/>
  <c r="N99" i="2"/>
  <c r="I99" i="2"/>
  <c r="I103" i="2" s="1"/>
  <c r="D99" i="2"/>
  <c r="AG94" i="2"/>
  <c r="AF94" i="2"/>
  <c r="AE94" i="2"/>
  <c r="AD94" i="2"/>
  <c r="AB94" i="2"/>
  <c r="AA94" i="2"/>
  <c r="Z94" i="2"/>
  <c r="Y94" i="2"/>
  <c r="W94" i="2"/>
  <c r="V94" i="2"/>
  <c r="U94" i="2"/>
  <c r="T94" i="2"/>
  <c r="R94" i="2"/>
  <c r="Q94" i="2"/>
  <c r="P94" i="2"/>
  <c r="O94" i="2"/>
  <c r="M94" i="2"/>
  <c r="L94" i="2"/>
  <c r="K94" i="2"/>
  <c r="J94" i="2"/>
  <c r="H94" i="2"/>
  <c r="G94" i="2"/>
  <c r="F94" i="2"/>
  <c r="E94" i="2"/>
  <c r="AC91" i="2"/>
  <c r="X91" i="2"/>
  <c r="S91" i="2"/>
  <c r="N91" i="2"/>
  <c r="I91" i="2"/>
  <c r="D91" i="2"/>
  <c r="AC90" i="2"/>
  <c r="X90" i="2"/>
  <c r="S90" i="2"/>
  <c r="N90" i="2"/>
  <c r="N94" i="2" s="1"/>
  <c r="I90" i="2"/>
  <c r="D90" i="2"/>
  <c r="AC89" i="2"/>
  <c r="X89" i="2"/>
  <c r="X94" i="2" s="1"/>
  <c r="S89" i="2"/>
  <c r="N89" i="2"/>
  <c r="I89" i="2"/>
  <c r="I94" i="2" s="1"/>
  <c r="D89" i="2"/>
  <c r="D94" i="2" s="1"/>
  <c r="AG84" i="2"/>
  <c r="AF84" i="2"/>
  <c r="AE84" i="2"/>
  <c r="AD84" i="2"/>
  <c r="AC84" i="2" s="1"/>
  <c r="AB84" i="2"/>
  <c r="AA84" i="2"/>
  <c r="Z84" i="2"/>
  <c r="U84" i="2" s="1"/>
  <c r="Y84" i="2"/>
  <c r="V84" i="2"/>
  <c r="R84" i="2"/>
  <c r="Q84" i="2"/>
  <c r="P84" i="2"/>
  <c r="O84" i="2"/>
  <c r="M84" i="2"/>
  <c r="H84" i="2" s="1"/>
  <c r="L84" i="2"/>
  <c r="K84" i="2"/>
  <c r="J84" i="2"/>
  <c r="I84" i="2"/>
  <c r="F84" i="2"/>
  <c r="E84" i="2"/>
  <c r="AG83" i="2"/>
  <c r="AE83" i="2"/>
  <c r="AD83" i="2"/>
  <c r="AB83" i="2"/>
  <c r="Z83" i="2"/>
  <c r="Y83" i="2"/>
  <c r="R83" i="2"/>
  <c r="P83" i="2"/>
  <c r="O83" i="2"/>
  <c r="M83" i="2"/>
  <c r="K83" i="2"/>
  <c r="J83" i="2"/>
  <c r="AC64" i="2"/>
  <c r="X64" i="2"/>
  <c r="V64" i="2"/>
  <c r="U64" i="2"/>
  <c r="T64" i="2"/>
  <c r="S64" i="2"/>
  <c r="N64" i="2"/>
  <c r="D64" i="2" s="1"/>
  <c r="I64" i="2"/>
  <c r="G64" i="2"/>
  <c r="F64" i="2"/>
  <c r="E64" i="2"/>
  <c r="AG63" i="2"/>
  <c r="AF63" i="2"/>
  <c r="AE63" i="2"/>
  <c r="AD63" i="2"/>
  <c r="AD61" i="2" s="1"/>
  <c r="AB63" i="2"/>
  <c r="AA63" i="2"/>
  <c r="Z63" i="2"/>
  <c r="Y63" i="2"/>
  <c r="W63" i="2"/>
  <c r="V63" i="2"/>
  <c r="R63" i="2"/>
  <c r="R61" i="2" s="1"/>
  <c r="Q63" i="2"/>
  <c r="P63" i="2"/>
  <c r="O63" i="2"/>
  <c r="M63" i="2"/>
  <c r="L63" i="2"/>
  <c r="K63" i="2"/>
  <c r="J63" i="2"/>
  <c r="G63" i="2"/>
  <c r="AF62" i="2"/>
  <c r="AE62" i="2"/>
  <c r="AD62" i="2"/>
  <c r="AA62" i="2"/>
  <c r="Z62" i="2"/>
  <c r="U62" i="2" s="1"/>
  <c r="Y62" i="2"/>
  <c r="T62" i="2"/>
  <c r="R62" i="2"/>
  <c r="Q62" i="2"/>
  <c r="P62" i="2"/>
  <c r="O62" i="2"/>
  <c r="M62" i="2"/>
  <c r="L62" i="2"/>
  <c r="K62" i="2"/>
  <c r="J62" i="2"/>
  <c r="I62" i="2" s="1"/>
  <c r="AG60" i="2"/>
  <c r="AF60" i="2"/>
  <c r="AE60" i="2"/>
  <c r="AD60" i="2"/>
  <c r="AB60" i="2"/>
  <c r="AA60" i="2"/>
  <c r="Z60" i="2"/>
  <c r="Y60" i="2"/>
  <c r="R60" i="2"/>
  <c r="Q60" i="2"/>
  <c r="P60" i="2"/>
  <c r="O60" i="2"/>
  <c r="M60" i="2"/>
  <c r="L60" i="2"/>
  <c r="K60" i="2"/>
  <c r="J60" i="2"/>
  <c r="AC40" i="2"/>
  <c r="X40" i="2"/>
  <c r="W40" i="2"/>
  <c r="V40" i="2"/>
  <c r="U40" i="2"/>
  <c r="T40" i="2"/>
  <c r="N40" i="2"/>
  <c r="I40" i="2"/>
  <c r="H40" i="2"/>
  <c r="G40" i="2"/>
  <c r="F40" i="2"/>
  <c r="E40" i="2"/>
  <c r="AC39" i="2"/>
  <c r="X39" i="2"/>
  <c r="W39" i="2"/>
  <c r="V39" i="2"/>
  <c r="U39" i="2"/>
  <c r="T39" i="2"/>
  <c r="N39" i="2"/>
  <c r="I39" i="2"/>
  <c r="H39" i="2"/>
  <c r="G39" i="2"/>
  <c r="F39" i="2"/>
  <c r="E39" i="2"/>
  <c r="V38" i="2"/>
  <c r="U38" i="2"/>
  <c r="T38" i="2"/>
  <c r="N38" i="2"/>
  <c r="I38" i="2"/>
  <c r="H38" i="2"/>
  <c r="G38" i="2"/>
  <c r="F38" i="2"/>
  <c r="E38" i="2"/>
  <c r="AF37" i="2"/>
  <c r="AE37" i="2"/>
  <c r="AD37" i="2"/>
  <c r="AA37" i="2"/>
  <c r="Z37" i="2"/>
  <c r="Y37" i="2"/>
  <c r="Y31" i="2" s="1"/>
  <c r="R37" i="2"/>
  <c r="Q37" i="2"/>
  <c r="P37" i="2"/>
  <c r="O37" i="2"/>
  <c r="M37" i="2"/>
  <c r="H37" i="2" s="1"/>
  <c r="L37" i="2"/>
  <c r="K37" i="2"/>
  <c r="F37" i="2" s="1"/>
  <c r="J37" i="2"/>
  <c r="E37" i="2" s="1"/>
  <c r="AC36" i="2"/>
  <c r="X36" i="2"/>
  <c r="W36" i="2"/>
  <c r="W60" i="2" s="1"/>
  <c r="V36" i="2"/>
  <c r="V60" i="2" s="1"/>
  <c r="U36" i="2"/>
  <c r="U60" i="2" s="1"/>
  <c r="T36" i="2"/>
  <c r="T60" i="2" s="1"/>
  <c r="N36" i="2"/>
  <c r="I36" i="2"/>
  <c r="H36" i="2"/>
  <c r="H60" i="2" s="1"/>
  <c r="G36" i="2"/>
  <c r="G60" i="2" s="1"/>
  <c r="F36" i="2"/>
  <c r="F60" i="2" s="1"/>
  <c r="E36" i="2"/>
  <c r="E60" i="2" s="1"/>
  <c r="AF35" i="2"/>
  <c r="AF59" i="2" s="1"/>
  <c r="AE35" i="2"/>
  <c r="AE59" i="2" s="1"/>
  <c r="AD35" i="2"/>
  <c r="AD59" i="2" s="1"/>
  <c r="AA35" i="2"/>
  <c r="AA59" i="2" s="1"/>
  <c r="Z35" i="2"/>
  <c r="Z59" i="2" s="1"/>
  <c r="Y35" i="2"/>
  <c r="Y59" i="2" s="1"/>
  <c r="AC33" i="2"/>
  <c r="S33" i="2" s="1"/>
  <c r="X33" i="2"/>
  <c r="W33" i="2"/>
  <c r="V33" i="2"/>
  <c r="U33" i="2"/>
  <c r="T33" i="2"/>
  <c r="N33" i="2"/>
  <c r="I33" i="2"/>
  <c r="D33" i="2" s="1"/>
  <c r="H33" i="2"/>
  <c r="G33" i="2"/>
  <c r="F33" i="2"/>
  <c r="E33" i="2"/>
  <c r="AC32" i="2"/>
  <c r="X32" i="2"/>
  <c r="W32" i="2"/>
  <c r="V32" i="2"/>
  <c r="U32" i="2"/>
  <c r="T32" i="2"/>
  <c r="N32" i="2"/>
  <c r="I32" i="2"/>
  <c r="D32" i="2" s="1"/>
  <c r="H32" i="2"/>
  <c r="G32" i="2"/>
  <c r="F32" i="2"/>
  <c r="E32" i="2"/>
  <c r="X31" i="2"/>
  <c r="W31" i="2"/>
  <c r="V31" i="2"/>
  <c r="U31" i="2"/>
  <c r="H31" i="2"/>
  <c r="G31" i="2"/>
  <c r="F31" i="2"/>
  <c r="AC30" i="2"/>
  <c r="X30" i="2"/>
  <c r="W30" i="2"/>
  <c r="V30" i="2"/>
  <c r="U30" i="2"/>
  <c r="T30" i="2"/>
  <c r="N30" i="2"/>
  <c r="I30" i="2"/>
  <c r="H30" i="2"/>
  <c r="G30" i="2"/>
  <c r="F30" i="2"/>
  <c r="E30" i="2"/>
  <c r="W28" i="2"/>
  <c r="H28" i="2"/>
  <c r="W27" i="2"/>
  <c r="U27" i="2"/>
  <c r="H27" i="2"/>
  <c r="F27" i="2"/>
  <c r="AE25" i="2"/>
  <c r="Z25" i="2"/>
  <c r="P25" i="2"/>
  <c r="P24" i="2" s="1"/>
  <c r="P55" i="2" s="1"/>
  <c r="P79" i="2" s="1"/>
  <c r="K25" i="2"/>
  <c r="Z24" i="2"/>
  <c r="Z56" i="2" s="1"/>
  <c r="Z80" i="2" s="1"/>
  <c r="Y24" i="2"/>
  <c r="AG114" i="1"/>
  <c r="AF114" i="1"/>
  <c r="AE114" i="1"/>
  <c r="AD114" i="1"/>
  <c r="AB114" i="1"/>
  <c r="AA114" i="1"/>
  <c r="Z114" i="1"/>
  <c r="Y114" i="1"/>
  <c r="W114" i="1"/>
  <c r="V114" i="1"/>
  <c r="U114" i="1"/>
  <c r="T114" i="1"/>
  <c r="AC112" i="1"/>
  <c r="X112" i="1"/>
  <c r="S112" i="1"/>
  <c r="AC111" i="1"/>
  <c r="X111" i="1"/>
  <c r="S111" i="1"/>
  <c r="AC110" i="1"/>
  <c r="X110" i="1"/>
  <c r="S110" i="1"/>
  <c r="AC109" i="1"/>
  <c r="X109" i="1"/>
  <c r="S109" i="1"/>
  <c r="AG104" i="1"/>
  <c r="AF104" i="1"/>
  <c r="AE104" i="1"/>
  <c r="AD104" i="1"/>
  <c r="AB104" i="1"/>
  <c r="AA104" i="1"/>
  <c r="Z104" i="1"/>
  <c r="Y104" i="1"/>
  <c r="W104" i="1"/>
  <c r="V104" i="1"/>
  <c r="U104" i="1"/>
  <c r="T104" i="1"/>
  <c r="AC102" i="1"/>
  <c r="X102" i="1"/>
  <c r="S102" i="1"/>
  <c r="AC101" i="1"/>
  <c r="X101" i="1"/>
  <c r="S101" i="1"/>
  <c r="AC100" i="1"/>
  <c r="X100" i="1"/>
  <c r="S100" i="1"/>
  <c r="AC99" i="1"/>
  <c r="X99" i="1"/>
  <c r="S99" i="1"/>
  <c r="AG94" i="1"/>
  <c r="AF94" i="1"/>
  <c r="AE94" i="1"/>
  <c r="AD94" i="1"/>
  <c r="AB94" i="1"/>
  <c r="AA94" i="1"/>
  <c r="Z94" i="1"/>
  <c r="Y94" i="1"/>
  <c r="W94" i="1"/>
  <c r="V94" i="1"/>
  <c r="U94" i="1"/>
  <c r="T94" i="1"/>
  <c r="AC91" i="1"/>
  <c r="X91" i="1"/>
  <c r="S91" i="1"/>
  <c r="AC90" i="1"/>
  <c r="X90" i="1"/>
  <c r="S90" i="1"/>
  <c r="AC89" i="1"/>
  <c r="X89" i="1"/>
  <c r="S89" i="1"/>
  <c r="AC88" i="1"/>
  <c r="X88" i="1"/>
  <c r="S88" i="1"/>
  <c r="AG83" i="1"/>
  <c r="AF83" i="1"/>
  <c r="AE83" i="1"/>
  <c r="AD83" i="1"/>
  <c r="AB83" i="1"/>
  <c r="AA83" i="1"/>
  <c r="Z83" i="1"/>
  <c r="Y83" i="1"/>
  <c r="T83" i="1" s="1"/>
  <c r="W83" i="1"/>
  <c r="AG82" i="1"/>
  <c r="AF82" i="1"/>
  <c r="AE82" i="1"/>
  <c r="AD82" i="1"/>
  <c r="AB82" i="1"/>
  <c r="AA82" i="1"/>
  <c r="Z82" i="1"/>
  <c r="Y82" i="1"/>
  <c r="AG63" i="1"/>
  <c r="AF63" i="1"/>
  <c r="AE63" i="1"/>
  <c r="AD63" i="1"/>
  <c r="AD61" i="1" s="1"/>
  <c r="AB63" i="1"/>
  <c r="AA63" i="1"/>
  <c r="Z63" i="1"/>
  <c r="Y63" i="1"/>
  <c r="AF62" i="1"/>
  <c r="AE62" i="1"/>
  <c r="AD62" i="1"/>
  <c r="AA62" i="1"/>
  <c r="Z62" i="1"/>
  <c r="Y62" i="1"/>
  <c r="AG60" i="1"/>
  <c r="AF60" i="1"/>
  <c r="AE60" i="1"/>
  <c r="AD60" i="1"/>
  <c r="AB60" i="1"/>
  <c r="AA60" i="1"/>
  <c r="V60" i="1" s="1"/>
  <c r="Z60" i="1"/>
  <c r="U60" i="1" s="1"/>
  <c r="Y60" i="1"/>
  <c r="T60" i="1" s="1"/>
  <c r="AF59" i="1"/>
  <c r="AE59" i="1"/>
  <c r="AD59" i="1"/>
  <c r="AA59" i="1"/>
  <c r="Z59" i="1"/>
  <c r="Y59" i="1"/>
  <c r="AC40" i="1"/>
  <c r="X40" i="1"/>
  <c r="W40" i="1"/>
  <c r="V40" i="1"/>
  <c r="U40" i="1"/>
  <c r="T40" i="1"/>
  <c r="AC39" i="1"/>
  <c r="X39" i="1"/>
  <c r="W39" i="1"/>
  <c r="W63" i="1" s="1"/>
  <c r="V39" i="1"/>
  <c r="V63" i="1" s="1"/>
  <c r="U39" i="1"/>
  <c r="U63" i="1" s="1"/>
  <c r="T39" i="1"/>
  <c r="T63" i="1" s="1"/>
  <c r="V38" i="1"/>
  <c r="U38" i="1"/>
  <c r="T38" i="1"/>
  <c r="AF37" i="1"/>
  <c r="AE37" i="1"/>
  <c r="AD37" i="1"/>
  <c r="AA37" i="1"/>
  <c r="Z37" i="1"/>
  <c r="Y37" i="1"/>
  <c r="AC36" i="1"/>
  <c r="X36" i="1"/>
  <c r="W36" i="1"/>
  <c r="V36" i="1"/>
  <c r="U36" i="1"/>
  <c r="T36" i="1"/>
  <c r="AC33" i="1"/>
  <c r="X33" i="1"/>
  <c r="W33" i="1"/>
  <c r="V33" i="1"/>
  <c r="U33" i="1"/>
  <c r="T33" i="1"/>
  <c r="AC32" i="1"/>
  <c r="X32" i="1"/>
  <c r="W32" i="1"/>
  <c r="V32" i="1"/>
  <c r="U32" i="1"/>
  <c r="T32" i="1"/>
  <c r="W31" i="1"/>
  <c r="V31" i="1"/>
  <c r="U31" i="1"/>
  <c r="AC30" i="1"/>
  <c r="X30" i="1"/>
  <c r="W30" i="1"/>
  <c r="V30" i="1"/>
  <c r="U30" i="1"/>
  <c r="T30" i="1"/>
  <c r="W28" i="1"/>
  <c r="W27" i="1"/>
  <c r="U27" i="1"/>
  <c r="AE25" i="1"/>
  <c r="AE24" i="1" s="1"/>
  <c r="Z25" i="1"/>
  <c r="L24" i="1" l="1"/>
  <c r="G25" i="1"/>
  <c r="R56" i="1"/>
  <c r="R79" i="1" s="1"/>
  <c r="R54" i="1"/>
  <c r="R77" i="1" s="1"/>
  <c r="R55" i="1"/>
  <c r="R78" i="1" s="1"/>
  <c r="R35" i="1"/>
  <c r="R59" i="1" s="1"/>
  <c r="R48" i="1" s="1"/>
  <c r="R58" i="1" s="1"/>
  <c r="R41" i="1"/>
  <c r="R53" i="1"/>
  <c r="R57" i="1"/>
  <c r="R80" i="1" s="1"/>
  <c r="F71" i="1"/>
  <c r="K81" i="1"/>
  <c r="F81" i="1" s="1"/>
  <c r="F82" i="1" s="1"/>
  <c r="AD31" i="1"/>
  <c r="AD24" i="1" s="1"/>
  <c r="T62" i="1"/>
  <c r="AE61" i="1"/>
  <c r="X104" i="1"/>
  <c r="X114" i="1"/>
  <c r="Y31" i="1"/>
  <c r="Y24" i="1" s="1"/>
  <c r="AC94" i="1"/>
  <c r="AC114" i="1"/>
  <c r="S30" i="1"/>
  <c r="U37" i="1"/>
  <c r="U62" i="1"/>
  <c r="AF61" i="1"/>
  <c r="D30" i="2"/>
  <c r="S36" i="2"/>
  <c r="D38" i="2"/>
  <c r="J61" i="2"/>
  <c r="Y34" i="1"/>
  <c r="AA27" i="1" s="1"/>
  <c r="Y61" i="1"/>
  <c r="S114" i="1"/>
  <c r="AD31" i="2"/>
  <c r="Z51" i="2"/>
  <c r="Z49" i="2" s="1"/>
  <c r="N60" i="2"/>
  <c r="S103" i="2"/>
  <c r="AC103" i="2"/>
  <c r="U25" i="1"/>
  <c r="X24" i="2"/>
  <c r="D36" i="2"/>
  <c r="Z54" i="2"/>
  <c r="Z78" i="2" s="1"/>
  <c r="E62" i="2"/>
  <c r="W84" i="2"/>
  <c r="S94" i="2"/>
  <c r="AC94" i="2"/>
  <c r="X103" i="2"/>
  <c r="N103" i="2"/>
  <c r="S33" i="1"/>
  <c r="D103" i="2"/>
  <c r="V37" i="2"/>
  <c r="V41" i="2" s="1"/>
  <c r="S40" i="2"/>
  <c r="D40" i="2"/>
  <c r="G37" i="2"/>
  <c r="G41" i="2" s="1"/>
  <c r="Q61" i="2"/>
  <c r="AF83" i="2"/>
  <c r="AA83" i="2"/>
  <c r="V37" i="1"/>
  <c r="S40" i="1"/>
  <c r="D39" i="2"/>
  <c r="T61" i="1"/>
  <c r="AC63" i="1"/>
  <c r="T37" i="1"/>
  <c r="I60" i="2"/>
  <c r="X60" i="2"/>
  <c r="AC60" i="2"/>
  <c r="S39" i="1"/>
  <c r="O35" i="2"/>
  <c r="O59" i="2" s="1"/>
  <c r="S36" i="1"/>
  <c r="S104" i="1"/>
  <c r="X63" i="1"/>
  <c r="X60" i="1"/>
  <c r="Z61" i="1"/>
  <c r="U61" i="1" s="1"/>
  <c r="S60" i="2"/>
  <c r="H63" i="2"/>
  <c r="AE61" i="2"/>
  <c r="Y34" i="2"/>
  <c r="AA27" i="2" s="1"/>
  <c r="H41" i="2"/>
  <c r="AA61" i="2"/>
  <c r="S68" i="1"/>
  <c r="S45" i="1"/>
  <c r="S21" i="1"/>
  <c r="S45" i="2"/>
  <c r="D21" i="2"/>
  <c r="D69" i="2"/>
  <c r="S21" i="2"/>
  <c r="S69" i="2"/>
  <c r="D45" i="2"/>
  <c r="AE57" i="1"/>
  <c r="AE80" i="1" s="1"/>
  <c r="AE55" i="1"/>
  <c r="AE78" i="1" s="1"/>
  <c r="AE51" i="1"/>
  <c r="AE54" i="1"/>
  <c r="AE77" i="1" s="1"/>
  <c r="AE34" i="1"/>
  <c r="AF28" i="1" s="1"/>
  <c r="AE56" i="1"/>
  <c r="AE79" i="1" s="1"/>
  <c r="K35" i="2"/>
  <c r="K59" i="2" s="1"/>
  <c r="P35" i="2"/>
  <c r="P59" i="2" s="1"/>
  <c r="W60" i="1"/>
  <c r="S32" i="1"/>
  <c r="P57" i="2"/>
  <c r="P81" i="2" s="1"/>
  <c r="P56" i="2"/>
  <c r="P80" i="2" s="1"/>
  <c r="P54" i="2"/>
  <c r="P78" i="2" s="1"/>
  <c r="P51" i="2"/>
  <c r="U25" i="2"/>
  <c r="AE24" i="2"/>
  <c r="Z24" i="1"/>
  <c r="AC83" i="1"/>
  <c r="U83" i="1"/>
  <c r="S30" i="2"/>
  <c r="K61" i="2"/>
  <c r="F63" i="2"/>
  <c r="AC60" i="1"/>
  <c r="AA61" i="1"/>
  <c r="V62" i="1"/>
  <c r="V83" i="1"/>
  <c r="X83" i="1"/>
  <c r="D60" i="2"/>
  <c r="E41" i="2"/>
  <c r="N63" i="2"/>
  <c r="O61" i="2"/>
  <c r="X63" i="2"/>
  <c r="U63" i="2"/>
  <c r="Z61" i="2"/>
  <c r="U61" i="2" s="1"/>
  <c r="X94" i="1"/>
  <c r="AC104" i="1"/>
  <c r="S32" i="2"/>
  <c r="F41" i="2"/>
  <c r="Z75" i="2"/>
  <c r="M61" i="2"/>
  <c r="H62" i="2"/>
  <c r="S94" i="1"/>
  <c r="F25" i="2"/>
  <c r="K24" i="2"/>
  <c r="U37" i="2"/>
  <c r="U41" i="2" s="1"/>
  <c r="S39" i="2"/>
  <c r="Y61" i="2"/>
  <c r="T61" i="2" s="1"/>
  <c r="Z55" i="2"/>
  <c r="Z57" i="2"/>
  <c r="L61" i="2"/>
  <c r="G61" i="2" s="1"/>
  <c r="G62" i="2"/>
  <c r="V62" i="2"/>
  <c r="AF61" i="2"/>
  <c r="I63" i="2"/>
  <c r="E63" i="2"/>
  <c r="T63" i="2"/>
  <c r="AC63" i="2"/>
  <c r="Z34" i="2"/>
  <c r="T37" i="2"/>
  <c r="T41" i="2" s="1"/>
  <c r="N62" i="2"/>
  <c r="D62" i="2" s="1"/>
  <c r="F62" i="2"/>
  <c r="P61" i="2"/>
  <c r="G84" i="2"/>
  <c r="N84" i="2"/>
  <c r="D84" i="2" s="1"/>
  <c r="X84" i="2"/>
  <c r="T84" i="2"/>
  <c r="Q48" i="1" l="1"/>
  <c r="R49" i="1"/>
  <c r="R76" i="1"/>
  <c r="R72" i="1" s="1"/>
  <c r="R71" i="1"/>
  <c r="R81" i="1" s="1"/>
  <c r="G24" i="1"/>
  <c r="L35" i="1"/>
  <c r="M29" i="1"/>
  <c r="V61" i="1"/>
  <c r="V61" i="2"/>
  <c r="S60" i="1"/>
  <c r="I61" i="2"/>
  <c r="S63" i="1"/>
  <c r="Y41" i="2"/>
  <c r="N61" i="2"/>
  <c r="Z79" i="2"/>
  <c r="Z81" i="2"/>
  <c r="K56" i="2"/>
  <c r="K54" i="2"/>
  <c r="F24" i="2"/>
  <c r="K34" i="2"/>
  <c r="K55" i="2"/>
  <c r="K51" i="2"/>
  <c r="K57" i="2"/>
  <c r="H61" i="2"/>
  <c r="F61" i="2"/>
  <c r="P34" i="2"/>
  <c r="AA28" i="2"/>
  <c r="D63" i="2"/>
  <c r="E61" i="2"/>
  <c r="Z73" i="2"/>
  <c r="S63" i="2"/>
  <c r="S83" i="1"/>
  <c r="P75" i="2"/>
  <c r="P73" i="2" s="1"/>
  <c r="P72" i="2" s="1"/>
  <c r="P82" i="2" s="1"/>
  <c r="P49" i="2"/>
  <c r="AE41" i="1"/>
  <c r="S84" i="2"/>
  <c r="AE49" i="1"/>
  <c r="AE74" i="1"/>
  <c r="AE72" i="1" s="1"/>
  <c r="AE71" i="1" s="1"/>
  <c r="AE81" i="1" s="1"/>
  <c r="Z56" i="1"/>
  <c r="Z54" i="1"/>
  <c r="Z57" i="1"/>
  <c r="Z55" i="1"/>
  <c r="Z51" i="1"/>
  <c r="U24" i="1"/>
  <c r="Z34" i="1"/>
  <c r="U34" i="1" s="1"/>
  <c r="AE56" i="2"/>
  <c r="AE54" i="2"/>
  <c r="AE57" i="2"/>
  <c r="U57" i="2" s="1"/>
  <c r="AE51" i="2"/>
  <c r="AE55" i="2"/>
  <c r="AE79" i="2" s="1"/>
  <c r="AE34" i="2"/>
  <c r="AF28" i="2" s="1"/>
  <c r="U24" i="2"/>
  <c r="M25" i="1" l="1"/>
  <c r="H29" i="1"/>
  <c r="L41" i="1"/>
  <c r="L59" i="1"/>
  <c r="L82" i="1"/>
  <c r="G41" i="1"/>
  <c r="G35" i="1"/>
  <c r="Q58" i="1"/>
  <c r="Q54" i="1"/>
  <c r="Q77" i="1" s="1"/>
  <c r="Q52" i="1"/>
  <c r="Q57" i="1"/>
  <c r="Q80" i="1" s="1"/>
  <c r="Q56" i="1"/>
  <c r="Q79" i="1" s="1"/>
  <c r="Q51" i="1"/>
  <c r="Q55" i="1"/>
  <c r="Q78" i="1" s="1"/>
  <c r="D61" i="2"/>
  <c r="Q35" i="2"/>
  <c r="F34" i="2"/>
  <c r="F35" i="2" s="1"/>
  <c r="U34" i="2"/>
  <c r="AE41" i="2"/>
  <c r="Z80" i="1"/>
  <c r="U57" i="1"/>
  <c r="AE81" i="2"/>
  <c r="U35" i="1"/>
  <c r="U35" i="2" s="1"/>
  <c r="U59" i="2" s="1"/>
  <c r="Z78" i="1"/>
  <c r="U78" i="1" s="1"/>
  <c r="U55" i="1"/>
  <c r="Q28" i="2"/>
  <c r="P41" i="2" s="1"/>
  <c r="K79" i="2"/>
  <c r="F79" i="2" s="1"/>
  <c r="F55" i="2"/>
  <c r="K78" i="2"/>
  <c r="F54" i="2"/>
  <c r="U55" i="2"/>
  <c r="AE78" i="2"/>
  <c r="U54" i="2"/>
  <c r="AE80" i="2"/>
  <c r="U56" i="2"/>
  <c r="Z77" i="1"/>
  <c r="U77" i="1" s="1"/>
  <c r="U54" i="1"/>
  <c r="Z72" i="2"/>
  <c r="K81" i="2"/>
  <c r="F57" i="2"/>
  <c r="K80" i="2"/>
  <c r="F56" i="2"/>
  <c r="U79" i="2"/>
  <c r="Z74" i="1"/>
  <c r="U51" i="1"/>
  <c r="Z49" i="1"/>
  <c r="U49" i="1" s="1"/>
  <c r="V28" i="2"/>
  <c r="AA25" i="2"/>
  <c r="Z41" i="2"/>
  <c r="F51" i="2"/>
  <c r="K49" i="2"/>
  <c r="F49" i="2" s="1"/>
  <c r="K75" i="2"/>
  <c r="AE49" i="2"/>
  <c r="U49" i="2" s="1"/>
  <c r="AE75" i="2"/>
  <c r="U51" i="2"/>
  <c r="AA28" i="1"/>
  <c r="Z79" i="1"/>
  <c r="U79" i="1" s="1"/>
  <c r="U56" i="1"/>
  <c r="L28" i="2"/>
  <c r="K41" i="2" s="1"/>
  <c r="P48" i="1" l="1"/>
  <c r="P58" i="1" s="1"/>
  <c r="Q75" i="1"/>
  <c r="Q49" i="1"/>
  <c r="Q74" i="1"/>
  <c r="O48" i="1"/>
  <c r="M24" i="1"/>
  <c r="H25" i="1"/>
  <c r="Z41" i="1"/>
  <c r="AA25" i="1"/>
  <c r="AA24" i="1" s="1"/>
  <c r="AA34" i="1" s="1"/>
  <c r="Q59" i="2"/>
  <c r="Q83" i="2"/>
  <c r="J35" i="2"/>
  <c r="F75" i="2"/>
  <c r="K73" i="2"/>
  <c r="F73" i="2" s="1"/>
  <c r="AE73" i="2"/>
  <c r="U73" i="2" s="1"/>
  <c r="U75" i="2"/>
  <c r="G28" i="2"/>
  <c r="F80" i="2"/>
  <c r="U74" i="1"/>
  <c r="Z72" i="1"/>
  <c r="U72" i="1" s="1"/>
  <c r="Z82" i="2"/>
  <c r="U80" i="2"/>
  <c r="F78" i="2"/>
  <c r="U80" i="1"/>
  <c r="V28" i="1"/>
  <c r="U41" i="1" s="1"/>
  <c r="AA24" i="2"/>
  <c r="F81" i="2"/>
  <c r="U81" i="2"/>
  <c r="U78" i="2"/>
  <c r="H24" i="1" l="1"/>
  <c r="M55" i="1"/>
  <c r="M53" i="1"/>
  <c r="M54" i="1"/>
  <c r="M56" i="1"/>
  <c r="M35" i="1"/>
  <c r="M59" i="1" s="1"/>
  <c r="M48" i="1" s="1"/>
  <c r="M41" i="1"/>
  <c r="M57" i="1"/>
  <c r="O56" i="1"/>
  <c r="O55" i="1"/>
  <c r="O54" i="1"/>
  <c r="O58" i="1"/>
  <c r="N58" i="1" s="1"/>
  <c r="O57" i="1"/>
  <c r="Q72" i="1"/>
  <c r="Q71" i="1" s="1"/>
  <c r="Q81" i="1" s="1"/>
  <c r="J59" i="2"/>
  <c r="K72" i="2"/>
  <c r="F72" i="2" s="1"/>
  <c r="AE72" i="2"/>
  <c r="AE82" i="2" s="1"/>
  <c r="U82" i="2" s="1"/>
  <c r="AA34" i="2"/>
  <c r="AB29" i="2" s="1"/>
  <c r="Z71" i="1"/>
  <c r="N48" i="1" l="1"/>
  <c r="N59" i="1" s="1"/>
  <c r="M80" i="1"/>
  <c r="H57" i="1"/>
  <c r="H54" i="1"/>
  <c r="M77" i="1"/>
  <c r="H77" i="1" s="1"/>
  <c r="N55" i="1"/>
  <c r="O78" i="1"/>
  <c r="N78" i="1" s="1"/>
  <c r="H48" i="1"/>
  <c r="M58" i="1"/>
  <c r="H58" i="1" s="1"/>
  <c r="H59" i="1" s="1"/>
  <c r="H55" i="1"/>
  <c r="M78" i="1"/>
  <c r="H78" i="1" s="1"/>
  <c r="O77" i="1"/>
  <c r="N77" i="1" s="1"/>
  <c r="N54" i="1"/>
  <c r="L48" i="1"/>
  <c r="M49" i="1"/>
  <c r="H49" i="1" s="1"/>
  <c r="H53" i="1"/>
  <c r="M76" i="1"/>
  <c r="N57" i="1"/>
  <c r="O80" i="1"/>
  <c r="N56" i="1"/>
  <c r="O79" i="1"/>
  <c r="N79" i="1" s="1"/>
  <c r="M79" i="1"/>
  <c r="H79" i="1" s="1"/>
  <c r="H56" i="1"/>
  <c r="H41" i="1"/>
  <c r="H35" i="1"/>
  <c r="R35" i="2"/>
  <c r="R59" i="2" s="1"/>
  <c r="R48" i="2" s="1"/>
  <c r="R58" i="2" s="1"/>
  <c r="K82" i="2"/>
  <c r="F82" i="2" s="1"/>
  <c r="F83" i="2" s="1"/>
  <c r="U72" i="2"/>
  <c r="U83" i="2" s="1"/>
  <c r="AB24" i="2"/>
  <c r="AB25" i="2"/>
  <c r="Z81" i="1"/>
  <c r="U71" i="1"/>
  <c r="AA41" i="2"/>
  <c r="O71" i="1" l="1"/>
  <c r="O81" i="1" s="1"/>
  <c r="N81" i="1" s="1"/>
  <c r="N80" i="1"/>
  <c r="L58" i="1"/>
  <c r="G58" i="1" s="1"/>
  <c r="G48" i="1"/>
  <c r="L54" i="1"/>
  <c r="L52" i="1"/>
  <c r="L55" i="1"/>
  <c r="L56" i="1"/>
  <c r="L57" i="1"/>
  <c r="L51" i="1"/>
  <c r="M71" i="1"/>
  <c r="H80" i="1"/>
  <c r="H76" i="1"/>
  <c r="M72" i="1"/>
  <c r="H72" i="1" s="1"/>
  <c r="L35" i="2"/>
  <c r="U81" i="1"/>
  <c r="U82" i="1" s="1"/>
  <c r="G59" i="1" l="1"/>
  <c r="L49" i="1"/>
  <c r="G49" i="1" s="1"/>
  <c r="G51" i="1"/>
  <c r="J48" i="1"/>
  <c r="L74" i="1"/>
  <c r="K48" i="1"/>
  <c r="G52" i="1"/>
  <c r="L75" i="1"/>
  <c r="G75" i="1" s="1"/>
  <c r="L79" i="1"/>
  <c r="G79" i="1" s="1"/>
  <c r="G56" i="1"/>
  <c r="H71" i="1"/>
  <c r="M81" i="1"/>
  <c r="H81" i="1" s="1"/>
  <c r="H82" i="1" s="1"/>
  <c r="G55" i="1"/>
  <c r="L78" i="1"/>
  <c r="G78" i="1" s="1"/>
  <c r="G57" i="1"/>
  <c r="L80" i="1"/>
  <c r="G54" i="1"/>
  <c r="L77" i="1"/>
  <c r="G77" i="1" s="1"/>
  <c r="N71" i="1"/>
  <c r="N82" i="1" s="1"/>
  <c r="L59" i="2"/>
  <c r="L83" i="2"/>
  <c r="G80" i="1" l="1"/>
  <c r="J58" i="1"/>
  <c r="E48" i="1"/>
  <c r="J56" i="1"/>
  <c r="J55" i="1"/>
  <c r="J54" i="1"/>
  <c r="J57" i="1"/>
  <c r="F48" i="1"/>
  <c r="K58" i="1"/>
  <c r="F58" i="1" s="1"/>
  <c r="F59" i="1" s="1"/>
  <c r="G74" i="1"/>
  <c r="L72" i="1"/>
  <c r="G72" i="1" s="1"/>
  <c r="M35" i="2"/>
  <c r="M59" i="2" s="1"/>
  <c r="M48" i="2" s="1"/>
  <c r="J77" i="1" l="1"/>
  <c r="I54" i="1"/>
  <c r="D54" i="1" s="1"/>
  <c r="E54" i="1"/>
  <c r="I58" i="1"/>
  <c r="E58" i="1"/>
  <c r="E59" i="1" s="1"/>
  <c r="E55" i="1"/>
  <c r="I55" i="1"/>
  <c r="D55" i="1" s="1"/>
  <c r="J78" i="1"/>
  <c r="L71" i="1"/>
  <c r="E57" i="1"/>
  <c r="I57" i="1"/>
  <c r="D57" i="1" s="1"/>
  <c r="J80" i="1"/>
  <c r="I56" i="1"/>
  <c r="D56" i="1" s="1"/>
  <c r="E56" i="1"/>
  <c r="J79" i="1"/>
  <c r="H48" i="2"/>
  <c r="M58" i="2"/>
  <c r="H58" i="2" s="1"/>
  <c r="E78" i="1" l="1"/>
  <c r="I78" i="1"/>
  <c r="D78" i="1" s="1"/>
  <c r="I79" i="1"/>
  <c r="D79" i="1" s="1"/>
  <c r="E79" i="1"/>
  <c r="J71" i="1"/>
  <c r="I80" i="1"/>
  <c r="D80" i="1" s="1"/>
  <c r="E80" i="1"/>
  <c r="D58" i="1"/>
  <c r="D59" i="1" s="1"/>
  <c r="I48" i="1"/>
  <c r="D48" i="1" s="1"/>
  <c r="G71" i="1"/>
  <c r="L81" i="1"/>
  <c r="G81" i="1" s="1"/>
  <c r="G82" i="1" s="1"/>
  <c r="E77" i="1"/>
  <c r="I77" i="1"/>
  <c r="D77" i="1" s="1"/>
  <c r="N31" i="2"/>
  <c r="N24" i="2" s="1"/>
  <c r="O24" i="2"/>
  <c r="I59" i="1" l="1"/>
  <c r="E71" i="1"/>
  <c r="J81" i="1"/>
  <c r="O34" i="2"/>
  <c r="Q27" i="2" s="1"/>
  <c r="O41" i="2" s="1"/>
  <c r="E81" i="1" l="1"/>
  <c r="E82" i="1" s="1"/>
  <c r="I81" i="1"/>
  <c r="Q25" i="2"/>
  <c r="Q24" i="2" s="1"/>
  <c r="D81" i="1" l="1"/>
  <c r="I71" i="1"/>
  <c r="D71" i="1" s="1"/>
  <c r="Q34" i="2"/>
  <c r="R29" i="2" s="1"/>
  <c r="D82" i="1" l="1"/>
  <c r="I82" i="1"/>
  <c r="R25" i="2"/>
  <c r="R24" i="2" s="1"/>
  <c r="Q41" i="2"/>
  <c r="R56" i="2" l="1"/>
  <c r="R80" i="2" s="1"/>
  <c r="R54" i="2"/>
  <c r="R78" i="2" s="1"/>
  <c r="R53" i="2"/>
  <c r="R34" i="2"/>
  <c r="N34" i="2" s="1"/>
  <c r="R55" i="2"/>
  <c r="R79" i="2" s="1"/>
  <c r="R57" i="2"/>
  <c r="R81" i="2" s="1"/>
  <c r="N35" i="2" l="1"/>
  <c r="N37" i="2"/>
  <c r="R49" i="2"/>
  <c r="Q48" i="2"/>
  <c r="R77" i="2"/>
  <c r="R73" i="2" s="1"/>
  <c r="R72" i="2" s="1"/>
  <c r="R82" i="2" s="1"/>
  <c r="R41" i="2"/>
  <c r="Q58" i="2" l="1"/>
  <c r="Q57" i="2"/>
  <c r="Q55" i="2"/>
  <c r="Q56" i="2"/>
  <c r="Q54" i="2"/>
  <c r="Q52" i="2"/>
  <c r="Q51" i="2"/>
  <c r="O48" i="2" l="1"/>
  <c r="Q49" i="2"/>
  <c r="Q75" i="2"/>
  <c r="Q79" i="2"/>
  <c r="Q80" i="2"/>
  <c r="Q78" i="2"/>
  <c r="Q76" i="2"/>
  <c r="P48" i="2"/>
  <c r="P58" i="2" s="1"/>
  <c r="Q81" i="2"/>
  <c r="O58" i="2" l="1"/>
  <c r="N58" i="2" s="1"/>
  <c r="N48" i="2" s="1"/>
  <c r="N59" i="2" s="1"/>
  <c r="O57" i="2"/>
  <c r="O56" i="2"/>
  <c r="O55" i="2"/>
  <c r="O54" i="2"/>
  <c r="Q73" i="2"/>
  <c r="Q72" i="2" s="1"/>
  <c r="Q82" i="2" s="1"/>
  <c r="O79" i="2" l="1"/>
  <c r="N79" i="2" s="1"/>
  <c r="N55" i="2"/>
  <c r="O78" i="2"/>
  <c r="N78" i="2" s="1"/>
  <c r="N54" i="2"/>
  <c r="O81" i="2"/>
  <c r="N57" i="2"/>
  <c r="O80" i="2"/>
  <c r="N80" i="2" s="1"/>
  <c r="N56" i="2"/>
  <c r="O72" i="2" l="1"/>
  <c r="O82" i="2" s="1"/>
  <c r="N82" i="2" s="1"/>
  <c r="N81" i="2"/>
  <c r="N72" i="2" l="1"/>
  <c r="N83" i="2" s="1"/>
  <c r="T31" i="1" l="1"/>
  <c r="AC31" i="1"/>
  <c r="AC24" i="1" s="1"/>
  <c r="AC34" i="1" s="1"/>
  <c r="X31" i="1"/>
  <c r="S31" i="1" l="1"/>
  <c r="X24" i="1"/>
  <c r="X34" i="1" s="1"/>
  <c r="AB34" i="1" s="1"/>
  <c r="T24" i="1"/>
  <c r="AD34" i="1"/>
  <c r="AF27" i="1" l="1"/>
  <c r="AF25" i="1" s="1"/>
  <c r="AF24" i="1" s="1"/>
  <c r="AF34" i="1" s="1"/>
  <c r="T34" i="1"/>
  <c r="T35" i="1" s="1"/>
  <c r="T35" i="2" s="1"/>
  <c r="T59" i="2" s="1"/>
  <c r="S24" i="1"/>
  <c r="AD41" i="1" l="1"/>
  <c r="V27" i="1"/>
  <c r="T41" i="1" s="1"/>
  <c r="Y41" i="1"/>
  <c r="V25" i="1" l="1"/>
  <c r="V24" i="1" l="1"/>
  <c r="V34" i="1" l="1"/>
  <c r="V35" i="1" s="1"/>
  <c r="V35" i="2" s="1"/>
  <c r="V59" i="2" s="1"/>
  <c r="T31" i="2" l="1"/>
  <c r="AC31" i="2"/>
  <c r="S31" i="2" s="1"/>
  <c r="AD24" i="2"/>
  <c r="T24" i="2" l="1"/>
  <c r="AD34" i="2"/>
  <c r="T34" i="2" s="1"/>
  <c r="AC24" i="2"/>
  <c r="S24" i="2" s="1"/>
  <c r="AF27" i="2" l="1"/>
  <c r="AD41" i="2" s="1"/>
  <c r="AF25" i="2" l="1"/>
  <c r="AF24" i="2" s="1"/>
  <c r="V27" i="2"/>
  <c r="V25" i="2" l="1"/>
  <c r="V24" i="2"/>
  <c r="AF34" i="2"/>
  <c r="AG29" i="2" s="1"/>
  <c r="AG24" i="2" s="1"/>
  <c r="V34" i="2" l="1"/>
  <c r="AF41" i="2"/>
  <c r="W29" i="2" l="1"/>
  <c r="AG25" i="2"/>
  <c r="W25" i="2" s="1"/>
  <c r="W24" i="2" l="1"/>
  <c r="E31" i="2" l="1"/>
  <c r="I31" i="2"/>
  <c r="D31" i="2" s="1"/>
  <c r="J24" i="2"/>
  <c r="J34" i="2" s="1"/>
  <c r="E34" i="2" s="1"/>
  <c r="I24" i="2" l="1"/>
  <c r="E24" i="2"/>
  <c r="E35" i="2" s="1"/>
  <c r="L27" i="2"/>
  <c r="D24" i="2" l="1"/>
  <c r="G27" i="2"/>
  <c r="L25" i="2"/>
  <c r="J41" i="2"/>
  <c r="G25" i="2" l="1"/>
  <c r="L24" i="2"/>
  <c r="L34" i="2" l="1"/>
  <c r="M29" i="2" s="1"/>
  <c r="L41" i="2" s="1"/>
  <c r="G24" i="2"/>
  <c r="M25" i="2" l="1"/>
  <c r="H29" i="2"/>
  <c r="G34" i="2"/>
  <c r="G35" i="2" s="1"/>
  <c r="M24" i="2" l="1"/>
  <c r="H25" i="2"/>
  <c r="M34" i="2" l="1"/>
  <c r="M53" i="2"/>
  <c r="M57" i="2"/>
  <c r="M54" i="2"/>
  <c r="M55" i="2"/>
  <c r="H24" i="2"/>
  <c r="M56" i="2"/>
  <c r="M79" i="2" l="1"/>
  <c r="H79" i="2" s="1"/>
  <c r="H55" i="2"/>
  <c r="H34" i="2"/>
  <c r="H35" i="2" s="1"/>
  <c r="I34" i="2"/>
  <c r="H53" i="2"/>
  <c r="M49" i="2"/>
  <c r="H49" i="2" s="1"/>
  <c r="L48" i="2"/>
  <c r="M77" i="2"/>
  <c r="M80" i="2"/>
  <c r="H80" i="2" s="1"/>
  <c r="H56" i="2"/>
  <c r="H57" i="2"/>
  <c r="M81" i="2"/>
  <c r="M78" i="2"/>
  <c r="H78" i="2" s="1"/>
  <c r="H54" i="2"/>
  <c r="M41" i="2"/>
  <c r="L58" i="2" l="1"/>
  <c r="G58" i="2" s="1"/>
  <c r="G48" i="2"/>
  <c r="L52" i="2"/>
  <c r="L54" i="2"/>
  <c r="L56" i="2"/>
  <c r="L51" i="2"/>
  <c r="L57" i="2"/>
  <c r="L55" i="2"/>
  <c r="H81" i="2"/>
  <c r="H77" i="2"/>
  <c r="M73" i="2"/>
  <c r="H73" i="2" s="1"/>
  <c r="D34" i="2"/>
  <c r="D35" i="2" s="1"/>
  <c r="I35" i="2"/>
  <c r="I37" i="2"/>
  <c r="D37" i="2" s="1"/>
  <c r="D41" i="2" s="1"/>
  <c r="M72" i="2" l="1"/>
  <c r="H72" i="2" s="1"/>
  <c r="J48" i="2"/>
  <c r="L49" i="2"/>
  <c r="G49" i="2" s="1"/>
  <c r="G51" i="2"/>
  <c r="L75" i="2"/>
  <c r="G56" i="2"/>
  <c r="L80" i="2"/>
  <c r="G80" i="2" s="1"/>
  <c r="G57" i="2"/>
  <c r="L81" i="2"/>
  <c r="K48" i="2"/>
  <c r="G52" i="2"/>
  <c r="L76" i="2"/>
  <c r="G76" i="2" s="1"/>
  <c r="L79" i="2"/>
  <c r="G79" i="2" s="1"/>
  <c r="G55" i="2"/>
  <c r="L78" i="2"/>
  <c r="G78" i="2" s="1"/>
  <c r="G54" i="2"/>
  <c r="M82" i="2" l="1"/>
  <c r="H82" i="2" s="1"/>
  <c r="E48" i="2"/>
  <c r="J58" i="2"/>
  <c r="J57" i="2"/>
  <c r="J54" i="2"/>
  <c r="J56" i="2"/>
  <c r="J55" i="2"/>
  <c r="G81" i="2"/>
  <c r="F48" i="2"/>
  <c r="K58" i="2"/>
  <c r="F58" i="2" s="1"/>
  <c r="L73" i="2"/>
  <c r="G73" i="2" s="1"/>
  <c r="G75" i="2"/>
  <c r="H83" i="2"/>
  <c r="E57" i="2" l="1"/>
  <c r="I57" i="2"/>
  <c r="D57" i="2" s="1"/>
  <c r="J81" i="2"/>
  <c r="J78" i="2"/>
  <c r="I54" i="2"/>
  <c r="D54" i="2" s="1"/>
  <c r="E54" i="2"/>
  <c r="J80" i="2"/>
  <c r="I56" i="2"/>
  <c r="D56" i="2" s="1"/>
  <c r="E56" i="2"/>
  <c r="E55" i="2"/>
  <c r="I55" i="2"/>
  <c r="D55" i="2" s="1"/>
  <c r="J79" i="2"/>
  <c r="E58" i="2"/>
  <c r="I58" i="2"/>
  <c r="L72" i="2"/>
  <c r="G72" i="2" l="1"/>
  <c r="L82" i="2"/>
  <c r="G82" i="2" s="1"/>
  <c r="E80" i="2"/>
  <c r="I80" i="2"/>
  <c r="D80" i="2" s="1"/>
  <c r="I81" i="2"/>
  <c r="D81" i="2" s="1"/>
  <c r="E81" i="2"/>
  <c r="J72" i="2"/>
  <c r="E79" i="2"/>
  <c r="I79" i="2"/>
  <c r="D79" i="2" s="1"/>
  <c r="I78" i="2"/>
  <c r="D78" i="2" s="1"/>
  <c r="E78" i="2"/>
  <c r="I48" i="2"/>
  <c r="D58" i="2"/>
  <c r="E72" i="2" l="1"/>
  <c r="J82" i="2"/>
  <c r="I59" i="2"/>
  <c r="D48" i="2"/>
  <c r="D59" i="2" s="1"/>
  <c r="G83" i="2"/>
  <c r="I82" i="2" l="1"/>
  <c r="E82" i="2"/>
  <c r="E83" i="2" s="1"/>
  <c r="D82" i="2" l="1"/>
  <c r="I72" i="2"/>
  <c r="D72" i="2" s="1"/>
  <c r="I83" i="2" l="1"/>
  <c r="D83" i="2"/>
  <c r="AC37" i="1" l="1"/>
  <c r="AC57" i="1"/>
  <c r="AG34" i="1"/>
  <c r="AC38" i="1"/>
  <c r="AG38" i="1" l="1"/>
  <c r="AG62" i="1" l="1"/>
  <c r="AG37" i="1"/>
  <c r="AG61" i="1" l="1"/>
  <c r="AC62" i="1"/>
  <c r="AG24" i="1"/>
  <c r="AG35" i="1" l="1"/>
  <c r="AG41" i="1"/>
  <c r="AG29" i="1"/>
  <c r="AC61" i="1"/>
  <c r="AG25" i="1" l="1"/>
  <c r="AF41" i="1"/>
  <c r="AG35" i="2"/>
  <c r="AG59" i="1"/>
  <c r="AG48" i="1" s="1"/>
  <c r="AG53" i="1" s="1"/>
  <c r="AG49" i="1" l="1"/>
  <c r="AF48" i="1"/>
  <c r="AG76" i="1"/>
  <c r="AG59" i="2"/>
  <c r="AG34" i="2"/>
  <c r="AG37" i="2" s="1"/>
  <c r="AG38" i="2" s="1"/>
  <c r="AG58" i="1"/>
  <c r="AG57" i="1"/>
  <c r="AG55" i="1"/>
  <c r="AG56" i="1"/>
  <c r="AG54" i="1"/>
  <c r="AG77" i="1" l="1"/>
  <c r="AG72" i="1"/>
  <c r="AG80" i="1"/>
  <c r="AG78" i="1"/>
  <c r="AC34" i="2"/>
  <c r="AG79" i="1"/>
  <c r="AF56" i="1"/>
  <c r="AF55" i="1"/>
  <c r="AF58" i="1"/>
  <c r="AF57" i="1"/>
  <c r="AF52" i="1"/>
  <c r="AF51" i="1"/>
  <c r="AF54" i="1"/>
  <c r="AF78" i="1" l="1"/>
  <c r="AC35" i="2"/>
  <c r="AF74" i="1"/>
  <c r="AD48" i="1"/>
  <c r="AF49" i="1"/>
  <c r="AG71" i="1"/>
  <c r="AF77" i="1"/>
  <c r="AF80" i="1"/>
  <c r="AE48" i="1"/>
  <c r="AF75" i="1"/>
  <c r="AF79" i="1"/>
  <c r="AC37" i="2"/>
  <c r="AG81" i="1" l="1"/>
  <c r="AF72" i="1"/>
  <c r="AC38" i="2"/>
  <c r="AG62" i="2"/>
  <c r="AG41" i="2"/>
  <c r="AD55" i="1"/>
  <c r="AD56" i="1"/>
  <c r="AD58" i="1"/>
  <c r="AD54" i="1"/>
  <c r="AD57" i="1"/>
  <c r="AE58" i="1"/>
  <c r="AD80" i="1" l="1"/>
  <c r="AD79" i="1"/>
  <c r="AC56" i="1"/>
  <c r="AC62" i="2"/>
  <c r="AG61" i="2"/>
  <c r="AC58" i="1"/>
  <c r="AC54" i="1"/>
  <c r="AD77" i="1"/>
  <c r="AD78" i="1"/>
  <c r="AC55" i="1"/>
  <c r="AF71" i="1"/>
  <c r="AC77" i="1" l="1"/>
  <c r="AF81" i="1"/>
  <c r="AC78" i="1"/>
  <c r="AD71" i="1"/>
  <c r="AC80" i="1"/>
  <c r="AC61" i="2"/>
  <c r="AC48" i="1"/>
  <c r="AG48" i="2"/>
  <c r="AC79" i="1"/>
  <c r="AC59" i="1" l="1"/>
  <c r="AG54" i="2"/>
  <c r="AG55" i="2"/>
  <c r="AG56" i="2"/>
  <c r="AG53" i="2"/>
  <c r="AG57" i="2"/>
  <c r="AG58" i="2"/>
  <c r="AD81" i="1"/>
  <c r="AC81" i="1" l="1"/>
  <c r="AG77" i="2"/>
  <c r="AG49" i="2"/>
  <c r="AF48" i="2"/>
  <c r="AG81" i="2"/>
  <c r="AG78" i="2"/>
  <c r="AG79" i="2"/>
  <c r="AG80" i="2"/>
  <c r="AC71" i="1" l="1"/>
  <c r="AG73" i="2"/>
  <c r="AF58" i="2"/>
  <c r="AF51" i="2"/>
  <c r="AF52" i="2"/>
  <c r="AF54" i="2"/>
  <c r="AF56" i="2"/>
  <c r="AF55" i="2"/>
  <c r="AF57" i="2"/>
  <c r="AG72" i="2" l="1"/>
  <c r="AF78" i="2"/>
  <c r="AF80" i="2"/>
  <c r="AF75" i="2"/>
  <c r="AD48" i="2"/>
  <c r="AF49" i="2"/>
  <c r="AF79" i="2"/>
  <c r="AF81" i="2"/>
  <c r="AE48" i="2"/>
  <c r="AF76" i="2"/>
  <c r="AC82" i="1"/>
  <c r="AG82" i="2" l="1"/>
  <c r="AD58" i="2"/>
  <c r="AD55" i="2"/>
  <c r="AD57" i="2"/>
  <c r="AD54" i="2"/>
  <c r="AD56" i="2"/>
  <c r="AE58" i="2"/>
  <c r="AF73" i="2"/>
  <c r="AF72" i="2" l="1"/>
  <c r="AF82" i="2" s="1"/>
  <c r="AD78" i="2"/>
  <c r="AC54" i="2"/>
  <c r="AC58" i="2"/>
  <c r="AD81" i="2"/>
  <c r="AC57" i="2"/>
  <c r="AC56" i="2"/>
  <c r="AD80" i="2"/>
  <c r="AD79" i="2"/>
  <c r="AC55" i="2"/>
  <c r="AC81" i="2" l="1"/>
  <c r="AD72" i="2"/>
  <c r="AC78" i="2"/>
  <c r="AC80" i="2"/>
  <c r="AC79" i="2"/>
  <c r="AC48" i="2"/>
  <c r="AC59" i="2" l="1"/>
  <c r="AD82" i="2"/>
  <c r="AC82" i="2" l="1"/>
  <c r="AC72" i="2" l="1"/>
  <c r="AC83" i="2" s="1"/>
  <c r="X57" i="1" l="1"/>
  <c r="S57" i="1" s="1"/>
  <c r="S34" i="1" l="1"/>
  <c r="S35" i="1" s="1"/>
  <c r="W34" i="1"/>
  <c r="X37" i="1"/>
  <c r="S37" i="1" s="1"/>
  <c r="X38" i="1"/>
  <c r="S38" i="1" l="1"/>
  <c r="AB38" i="1"/>
  <c r="W38" i="1" l="1"/>
  <c r="AB62" i="1"/>
  <c r="AB37" i="1"/>
  <c r="W62" i="1" l="1"/>
  <c r="X62" i="1"/>
  <c r="AB61" i="1"/>
  <c r="W37" i="1"/>
  <c r="AB24" i="1"/>
  <c r="AB35" i="1" l="1"/>
  <c r="AB41" i="1"/>
  <c r="W24" i="1"/>
  <c r="AB29" i="1"/>
  <c r="S62" i="1"/>
  <c r="X61" i="1"/>
  <c r="W61" i="1"/>
  <c r="W41" i="1" l="1"/>
  <c r="W35" i="1"/>
  <c r="W35" i="2" s="1"/>
  <c r="W59" i="2" s="1"/>
  <c r="S61" i="1"/>
  <c r="AA41" i="1"/>
  <c r="AB25" i="1"/>
  <c r="W25" i="1" s="1"/>
  <c r="W29" i="1"/>
  <c r="V41" i="1" s="1"/>
  <c r="AB59" i="1"/>
  <c r="AB48" i="1" s="1"/>
  <c r="AB35" i="2"/>
  <c r="W48" i="1" l="1"/>
  <c r="AB58" i="1"/>
  <c r="W58" i="1" s="1"/>
  <c r="AB53" i="1"/>
  <c r="AB55" i="1"/>
  <c r="AB57" i="1"/>
  <c r="AB56" i="1"/>
  <c r="AB54" i="1"/>
  <c r="AB59" i="2"/>
  <c r="AB34" i="2"/>
  <c r="W54" i="1" l="1"/>
  <c r="AB77" i="1"/>
  <c r="W77" i="1" s="1"/>
  <c r="W53" i="1"/>
  <c r="AB49" i="1"/>
  <c r="W49" i="1" s="1"/>
  <c r="AA48" i="1"/>
  <c r="AB76" i="1"/>
  <c r="W55" i="1"/>
  <c r="AB78" i="1"/>
  <c r="W78" i="1" s="1"/>
  <c r="W34" i="2"/>
  <c r="X34" i="2"/>
  <c r="AB37" i="2"/>
  <c r="W57" i="1"/>
  <c r="AB80" i="1"/>
  <c r="AB79" i="1"/>
  <c r="W79" i="1" s="1"/>
  <c r="W56" i="1"/>
  <c r="W59" i="1"/>
  <c r="X35" i="2" l="1"/>
  <c r="S34" i="2"/>
  <c r="S35" i="2" s="1"/>
  <c r="S59" i="2" s="1"/>
  <c r="AB38" i="2"/>
  <c r="W37" i="2"/>
  <c r="X37" i="2"/>
  <c r="S37" i="2" s="1"/>
  <c r="AA54" i="1"/>
  <c r="AA58" i="1"/>
  <c r="V58" i="1" s="1"/>
  <c r="AA52" i="1"/>
  <c r="AA57" i="1"/>
  <c r="AA51" i="1"/>
  <c r="V48" i="1"/>
  <c r="AA55" i="1"/>
  <c r="AA56" i="1"/>
  <c r="W80" i="1"/>
  <c r="W76" i="1"/>
  <c r="AB72" i="1"/>
  <c r="W72" i="1" s="1"/>
  <c r="V55" i="1" l="1"/>
  <c r="AA78" i="1"/>
  <c r="V78" i="1" s="1"/>
  <c r="V56" i="1"/>
  <c r="AA79" i="1"/>
  <c r="V79" i="1" s="1"/>
  <c r="AA80" i="1"/>
  <c r="V57" i="1"/>
  <c r="AA49" i="1"/>
  <c r="V49" i="1" s="1"/>
  <c r="V51" i="1"/>
  <c r="Y48" i="1"/>
  <c r="AA74" i="1"/>
  <c r="AA77" i="1"/>
  <c r="V77" i="1" s="1"/>
  <c r="V54" i="1"/>
  <c r="X38" i="2"/>
  <c r="S38" i="2" s="1"/>
  <c r="W38" i="2"/>
  <c r="AB62" i="2"/>
  <c r="AB41" i="2"/>
  <c r="AB71" i="1"/>
  <c r="V59" i="1"/>
  <c r="V52" i="1"/>
  <c r="Z48" i="1"/>
  <c r="AA75" i="1"/>
  <c r="V75" i="1" s="1"/>
  <c r="W41" i="2"/>
  <c r="W62" i="2" l="1"/>
  <c r="AB61" i="2"/>
  <c r="X62" i="2"/>
  <c r="U48" i="1"/>
  <c r="Z58" i="1"/>
  <c r="U58" i="1" s="1"/>
  <c r="AB81" i="1"/>
  <c r="W81" i="1" s="1"/>
  <c r="W71" i="1"/>
  <c r="T48" i="1"/>
  <c r="Y57" i="1"/>
  <c r="Y54" i="1"/>
  <c r="Y56" i="1"/>
  <c r="Y55" i="1"/>
  <c r="Y58" i="1"/>
  <c r="V80" i="1"/>
  <c r="AA72" i="1"/>
  <c r="V72" i="1" s="1"/>
  <c r="V74" i="1"/>
  <c r="Y79" i="1" l="1"/>
  <c r="T56" i="1"/>
  <c r="X56" i="1"/>
  <c r="S56" i="1" s="1"/>
  <c r="S62" i="2"/>
  <c r="X61" i="2"/>
  <c r="Y78" i="1"/>
  <c r="T55" i="1"/>
  <c r="X55" i="1"/>
  <c r="S55" i="1" s="1"/>
  <c r="X58" i="1"/>
  <c r="T58" i="1"/>
  <c r="T59" i="1" s="1"/>
  <c r="T57" i="1"/>
  <c r="Y80" i="1"/>
  <c r="Y77" i="1"/>
  <c r="X54" i="1"/>
  <c r="S54" i="1" s="1"/>
  <c r="T54" i="1"/>
  <c r="AB48" i="2"/>
  <c r="W61" i="2"/>
  <c r="U59" i="1"/>
  <c r="AA71" i="1"/>
  <c r="W82" i="1"/>
  <c r="AB58" i="2" l="1"/>
  <c r="W58" i="2" s="1"/>
  <c r="AB56" i="2"/>
  <c r="AB57" i="2"/>
  <c r="AB53" i="2"/>
  <c r="W48" i="2"/>
  <c r="AB55" i="2"/>
  <c r="AB54" i="2"/>
  <c r="T80" i="1"/>
  <c r="Y71" i="1"/>
  <c r="X80" i="1"/>
  <c r="S80" i="1" s="1"/>
  <c r="T77" i="1"/>
  <c r="X77" i="1"/>
  <c r="S77" i="1" s="1"/>
  <c r="S58" i="1"/>
  <c r="X48" i="1"/>
  <c r="S61" i="2"/>
  <c r="T79" i="1"/>
  <c r="X79" i="1"/>
  <c r="S79" i="1" s="1"/>
  <c r="T78" i="1"/>
  <c r="X78" i="1"/>
  <c r="S78" i="1" s="1"/>
  <c r="V71" i="1"/>
  <c r="AA81" i="1"/>
  <c r="V81" i="1" s="1"/>
  <c r="AB78" i="2" l="1"/>
  <c r="W78" i="2" s="1"/>
  <c r="W54" i="2"/>
  <c r="W57" i="2"/>
  <c r="AB81" i="2"/>
  <c r="AB77" i="2"/>
  <c r="W53" i="2"/>
  <c r="AB49" i="2"/>
  <c r="W49" i="2" s="1"/>
  <c r="AA48" i="2"/>
  <c r="T71" i="1"/>
  <c r="Y81" i="1"/>
  <c r="X59" i="1"/>
  <c r="S48" i="1"/>
  <c r="S59" i="1" s="1"/>
  <c r="AB79" i="2"/>
  <c r="W79" i="2" s="1"/>
  <c r="W55" i="2"/>
  <c r="W56" i="2"/>
  <c r="AB80" i="2"/>
  <c r="W80" i="2" s="1"/>
  <c r="V82" i="1"/>
  <c r="AA56" i="2" l="1"/>
  <c r="AA55" i="2"/>
  <c r="AA54" i="2"/>
  <c r="AA57" i="2"/>
  <c r="AA52" i="2"/>
  <c r="AA51" i="2"/>
  <c r="V48" i="2"/>
  <c r="AA58" i="2"/>
  <c r="V58" i="2" s="1"/>
  <c r="W81" i="2"/>
  <c r="W77" i="2"/>
  <c r="AB73" i="2"/>
  <c r="W73" i="2" s="1"/>
  <c r="X81" i="1"/>
  <c r="T81" i="1"/>
  <c r="T82" i="1" s="1"/>
  <c r="AA81" i="2" l="1"/>
  <c r="V57" i="2"/>
  <c r="X71" i="1"/>
  <c r="S71" i="1" s="1"/>
  <c r="S81" i="1"/>
  <c r="AA76" i="2"/>
  <c r="V76" i="2" s="1"/>
  <c r="V52" i="2"/>
  <c r="Z48" i="2"/>
  <c r="V56" i="2"/>
  <c r="AA80" i="2"/>
  <c r="V80" i="2" s="1"/>
  <c r="Y48" i="2"/>
  <c r="V51" i="2"/>
  <c r="AA49" i="2"/>
  <c r="V49" i="2" s="1"/>
  <c r="AA75" i="2"/>
  <c r="AA79" i="2"/>
  <c r="V79" i="2" s="1"/>
  <c r="V55" i="2"/>
  <c r="AA78" i="2"/>
  <c r="V78" i="2" s="1"/>
  <c r="V54" i="2"/>
  <c r="AB72" i="2"/>
  <c r="S82" i="1" l="1"/>
  <c r="X82" i="1"/>
  <c r="Z58" i="2"/>
  <c r="U58" i="2" s="1"/>
  <c r="U48" i="2"/>
  <c r="V81" i="2"/>
  <c r="V75" i="2"/>
  <c r="AA73" i="2"/>
  <c r="V73" i="2" s="1"/>
  <c r="AB82" i="2"/>
  <c r="W82" i="2" s="1"/>
  <c r="W72" i="2"/>
  <c r="Y54" i="2"/>
  <c r="Y56" i="2"/>
  <c r="Y57" i="2"/>
  <c r="T48" i="2"/>
  <c r="Y58" i="2"/>
  <c r="Y55" i="2"/>
  <c r="AA72" i="2" l="1"/>
  <c r="AA82" i="2" s="1"/>
  <c r="V82" i="2" s="1"/>
  <c r="X58" i="2"/>
  <c r="T58" i="2"/>
  <c r="T54" i="2"/>
  <c r="X54" i="2"/>
  <c r="S54" i="2" s="1"/>
  <c r="Y78" i="2"/>
  <c r="X55" i="2"/>
  <c r="S55" i="2" s="1"/>
  <c r="Y79" i="2"/>
  <c r="T55" i="2"/>
  <c r="T56" i="2"/>
  <c r="Y80" i="2"/>
  <c r="X56" i="2"/>
  <c r="S56" i="2" s="1"/>
  <c r="T57" i="2"/>
  <c r="X57" i="2"/>
  <c r="S57" i="2" s="1"/>
  <c r="Y81" i="2"/>
  <c r="W83" i="2"/>
  <c r="V72" i="2" l="1"/>
  <c r="T81" i="2"/>
  <c r="X81" i="2"/>
  <c r="S81" i="2" s="1"/>
  <c r="Y72" i="2"/>
  <c r="X80" i="2"/>
  <c r="S80" i="2" s="1"/>
  <c r="T80" i="2"/>
  <c r="T79" i="2"/>
  <c r="X79" i="2"/>
  <c r="S79" i="2" s="1"/>
  <c r="T78" i="2"/>
  <c r="X78" i="2"/>
  <c r="S78" i="2" s="1"/>
  <c r="S58" i="2"/>
  <c r="X48" i="2"/>
  <c r="V83" i="2"/>
  <c r="X59" i="2" l="1"/>
  <c r="S48" i="2"/>
  <c r="T72" i="2"/>
  <c r="Y82" i="2"/>
  <c r="X82" i="2" l="1"/>
  <c r="T82" i="2"/>
  <c r="T83" i="2" s="1"/>
  <c r="X72" i="2" l="1"/>
  <c r="S72" i="2" s="1"/>
  <c r="S82" i="2"/>
  <c r="X83" i="2" l="1"/>
  <c r="S83" i="2"/>
</calcChain>
</file>

<file path=xl/sharedStrings.xml><?xml version="1.0" encoding="utf-8"?>
<sst xmlns="http://schemas.openxmlformats.org/spreadsheetml/2006/main" count="1286" uniqueCount="55">
  <si>
    <t>Баланс электроэнергиии</t>
  </si>
  <si>
    <t>Показатели</t>
  </si>
  <si>
    <t>Единица измерений</t>
  </si>
  <si>
    <t>год</t>
  </si>
  <si>
    <t>1 полугодие</t>
  </si>
  <si>
    <t>2 полугодие</t>
  </si>
  <si>
    <t>Всего</t>
  </si>
  <si>
    <t>ВН</t>
  </si>
  <si>
    <t>СН1</t>
  </si>
  <si>
    <t>СН2</t>
  </si>
  <si>
    <t>НН</t>
  </si>
  <si>
    <t>Поступление электроэнергии в сеть</t>
  </si>
  <si>
    <t>млн. кВт.ч.</t>
  </si>
  <si>
    <t>из смежной сети, всего</t>
  </si>
  <si>
    <t>х</t>
  </si>
  <si>
    <t xml:space="preserve">    в том числе из сети</t>
  </si>
  <si>
    <t>от электростанций</t>
  </si>
  <si>
    <t>от ПАО "ФСК ЕЭС"</t>
  </si>
  <si>
    <t>от ПАО "МОЭСК"</t>
  </si>
  <si>
    <t>Поступление электроэнергии от других сетевых организаций</t>
  </si>
  <si>
    <t>Потери в сетях</t>
  </si>
  <si>
    <t>%</t>
  </si>
  <si>
    <t>Расход электроэнергии на производственные и хозяйственные нужды</t>
  </si>
  <si>
    <t xml:space="preserve">Отпуск из сети (полезный отпуск ), в т.ч. для
</t>
  </si>
  <si>
    <t>передачи сторонним потребителям (субабонентам)</t>
  </si>
  <si>
    <t>Сальдо-переток в другие сетевые организации</t>
  </si>
  <si>
    <t>Собственное потребление</t>
  </si>
  <si>
    <t>Проверка</t>
  </si>
  <si>
    <t>Х</t>
  </si>
  <si>
    <t>Баланс ТРАНЗИТА электроэнергии без учета собственного потребления</t>
  </si>
  <si>
    <t>Ед. изм.</t>
  </si>
  <si>
    <t>Полезный отпуск электроэнергии потребителям</t>
  </si>
  <si>
    <t xml:space="preserve"> потребителям сети</t>
  </si>
  <si>
    <t>Баланс СОБСТВЕННОГО ПОТРЕБЛЕНИЯ  электроэнергии без учета транзита</t>
  </si>
  <si>
    <t>Расшифровка Поступление от других сетевых организаций</t>
  </si>
  <si>
    <t>Наименование других сетевых организаций</t>
  </si>
  <si>
    <t>Итого</t>
  </si>
  <si>
    <t>Расшифровка Сальдо-переток в другие сетевые организации</t>
  </si>
  <si>
    <t>Расшифровка Полезный отпуск потребителям,  присоединенным к сети</t>
  </si>
  <si>
    <t>Наименование сбытовых организаций</t>
  </si>
  <si>
    <t>Баланс мощности</t>
  </si>
  <si>
    <t>Поступление мощности в сеть</t>
  </si>
  <si>
    <t>МВт</t>
  </si>
  <si>
    <t>от других сетевых организаций</t>
  </si>
  <si>
    <t>Мощность на производственные и хозяйственные нужды</t>
  </si>
  <si>
    <t>Отпуск из сети (полезный отпуск) мощности</t>
  </si>
  <si>
    <t>Заявленная мощность сторонних потребителей (субабонентов)</t>
  </si>
  <si>
    <t>Переток в другие сетевые организации</t>
  </si>
  <si>
    <t>Заявленная мощность  на собственное потребление</t>
  </si>
  <si>
    <t>Баланс ТРАНЗИТА мощности без учета собственного потребления</t>
  </si>
  <si>
    <t>Баланс СОБСТВЕННОГО ПОТРЕБЛЕНИЯ мощности без учета транзита</t>
  </si>
  <si>
    <t>Расшифровка п. 1.5. (Поступление от других сетевых организаций)</t>
  </si>
  <si>
    <t xml:space="preserve">Расшифровка п. 4.3. (Полезный отпуск - переток в другие сетевые организации) </t>
  </si>
  <si>
    <t xml:space="preserve">Расшифровка п. 4.1. (Полезный отпуск потребителям,  присоединенным к сети) </t>
  </si>
  <si>
    <t>АО "Мособлэнерго"/ПАО "МОЭСК"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</si>
</sst>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_(* #,##0.00_);_(* \(#,##0.00\);_(* &quot;-&quot;??_);_(@_)"/>
    <numFmt numFmtId="166" formatCode="#,##0.0000"/>
    <numFmt numFmtId="167" formatCode="#,##0.0000_ ;\-#,##0.0000\ "/>
    <numFmt numFmtId="168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Tahoma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color theme="5"/>
      <name val="Arial"/>
      <family val="2"/>
      <charset val="204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2FFD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49" applyBorder="0">
      <alignment horizontal="center" vertical="center" wrapText="1"/>
    </xf>
    <xf numFmtId="0" fontId="7" fillId="0" borderId="0"/>
    <xf numFmtId="0" fontId="13" fillId="0" borderId="0" applyNumberFormat="0" applyFill="0" applyBorder="0" applyAlignment="0" applyProtection="0"/>
    <xf numFmtId="0" fontId="7" fillId="0" borderId="0"/>
    <xf numFmtId="49" fontId="5" fillId="0" borderId="0" applyBorder="0">
      <alignment vertical="top"/>
    </xf>
    <xf numFmtId="0" fontId="2" fillId="0" borderId="0"/>
  </cellStyleXfs>
  <cellXfs count="272">
    <xf numFmtId="0" fontId="0" fillId="0" borderId="0" xfId="0"/>
    <xf numFmtId="0" fontId="4" fillId="0" borderId="0" xfId="0" applyFont="1" applyFill="1" applyProtection="1"/>
    <xf numFmtId="0" fontId="4" fillId="0" borderId="0" xfId="0" applyFont="1" applyProtection="1"/>
    <xf numFmtId="0" fontId="4" fillId="0" borderId="0" xfId="0" applyFont="1" applyProtection="1">
      <protection hidden="1"/>
    </xf>
    <xf numFmtId="0" fontId="2" fillId="0" borderId="0" xfId="0" applyFont="1" applyFill="1" applyProtection="1"/>
    <xf numFmtId="0" fontId="2" fillId="0" borderId="0" xfId="2" applyFont="1" applyProtection="1"/>
    <xf numFmtId="0" fontId="3" fillId="0" borderId="0" xfId="2" applyNumberFormat="1" applyFont="1" applyAlignment="1" applyProtection="1">
      <alignment horizontal="left"/>
    </xf>
    <xf numFmtId="0" fontId="8" fillId="0" borderId="0" xfId="3" applyFont="1" applyBorder="1" applyAlignment="1" applyProtection="1">
      <alignment horizontal="center" vertical="center"/>
    </xf>
    <xf numFmtId="0" fontId="2" fillId="0" borderId="0" xfId="2" applyFont="1" applyBorder="1" applyAlignment="1" applyProtection="1"/>
    <xf numFmtId="0" fontId="4" fillId="0" borderId="0" xfId="0" applyFont="1"/>
    <xf numFmtId="0" fontId="3" fillId="0" borderId="0" xfId="2" applyFont="1" applyBorder="1" applyAlignment="1" applyProtection="1">
      <alignment vertical="center"/>
    </xf>
    <xf numFmtId="0" fontId="3" fillId="0" borderId="0" xfId="2" applyFont="1" applyBorder="1" applyAlignment="1" applyProtection="1">
      <alignment horizontal="center" vertical="center"/>
    </xf>
    <xf numFmtId="0" fontId="2" fillId="4" borderId="0" xfId="2" applyFont="1" applyFill="1" applyProtection="1"/>
    <xf numFmtId="164" fontId="2" fillId="4" borderId="15" xfId="2" applyNumberFormat="1" applyFont="1" applyFill="1" applyBorder="1" applyAlignment="1" applyProtection="1">
      <alignment horizontal="center" vertical="center" wrapText="1"/>
    </xf>
    <xf numFmtId="164" fontId="2" fillId="4" borderId="16" xfId="2" applyNumberFormat="1" applyFont="1" applyFill="1" applyBorder="1" applyAlignment="1" applyProtection="1">
      <alignment horizontal="center" vertical="center" wrapText="1"/>
    </xf>
    <xf numFmtId="164" fontId="2" fillId="4" borderId="25" xfId="2" applyNumberFormat="1" applyFont="1" applyFill="1" applyBorder="1" applyAlignment="1" applyProtection="1">
      <alignment horizontal="center" vertical="center" wrapText="1"/>
    </xf>
    <xf numFmtId="164" fontId="2" fillId="4" borderId="26" xfId="2" applyNumberFormat="1" applyFont="1" applyFill="1" applyBorder="1" applyAlignment="1" applyProtection="1">
      <alignment horizontal="center" vertical="center" wrapText="1"/>
    </xf>
    <xf numFmtId="164" fontId="2" fillId="4" borderId="17" xfId="2" applyNumberFormat="1" applyFont="1" applyFill="1" applyBorder="1" applyAlignment="1" applyProtection="1">
      <alignment horizontal="center" vertical="center" wrapText="1"/>
    </xf>
    <xf numFmtId="0" fontId="3" fillId="5" borderId="0" xfId="2" applyFont="1" applyFill="1" applyProtection="1"/>
    <xf numFmtId="0" fontId="3" fillId="5" borderId="19" xfId="2" applyFont="1" applyFill="1" applyBorder="1" applyAlignment="1" applyProtection="1">
      <alignment vertical="top" wrapText="1"/>
    </xf>
    <xf numFmtId="0" fontId="3" fillId="5" borderId="27" xfId="2" applyFont="1" applyFill="1" applyBorder="1" applyAlignment="1" applyProtection="1">
      <alignment horizontal="center" vertical="top" wrapText="1"/>
    </xf>
    <xf numFmtId="166" fontId="3" fillId="2" borderId="28" xfId="4" applyNumberFormat="1" applyFont="1" applyFill="1" applyBorder="1" applyAlignment="1" applyProtection="1">
      <alignment horizontal="right"/>
    </xf>
    <xf numFmtId="166" fontId="3" fillId="2" borderId="6" xfId="4" applyNumberFormat="1" applyFont="1" applyFill="1" applyBorder="1" applyAlignment="1" applyProtection="1">
      <alignment horizontal="right"/>
    </xf>
    <xf numFmtId="166" fontId="3" fillId="2" borderId="29" xfId="4" applyNumberFormat="1" applyFont="1" applyFill="1" applyBorder="1" applyAlignment="1" applyProtection="1">
      <alignment horizontal="right"/>
    </xf>
    <xf numFmtId="166" fontId="3" fillId="2" borderId="5" xfId="4" applyNumberFormat="1" applyFont="1" applyFill="1" applyBorder="1" applyAlignment="1" applyProtection="1">
      <alignment horizontal="right"/>
    </xf>
    <xf numFmtId="166" fontId="3" fillId="2" borderId="7" xfId="4" applyNumberFormat="1" applyFont="1" applyFill="1" applyBorder="1" applyAlignment="1" applyProtection="1">
      <alignment horizontal="right"/>
    </xf>
    <xf numFmtId="0" fontId="2" fillId="5" borderId="0" xfId="2" applyFont="1" applyFill="1" applyProtection="1"/>
    <xf numFmtId="0" fontId="2" fillId="5" borderId="22" xfId="2" applyFont="1" applyFill="1" applyBorder="1" applyAlignment="1" applyProtection="1">
      <alignment vertical="top" wrapText="1"/>
    </xf>
    <xf numFmtId="0" fontId="2" fillId="5" borderId="30" xfId="2" applyFont="1" applyFill="1" applyBorder="1" applyAlignment="1" applyProtection="1">
      <alignment horizontal="center" vertical="top" wrapText="1"/>
    </xf>
    <xf numFmtId="166" fontId="2" fillId="5" borderId="13" xfId="4" applyNumberFormat="1" applyFont="1" applyFill="1" applyBorder="1" applyAlignment="1" applyProtection="1">
      <alignment horizontal="center"/>
    </xf>
    <xf numFmtId="166" fontId="2" fillId="5" borderId="9" xfId="4" applyNumberFormat="1" applyFont="1" applyFill="1" applyBorder="1" applyAlignment="1" applyProtection="1">
      <alignment horizontal="center"/>
    </xf>
    <xf numFmtId="166" fontId="2" fillId="2" borderId="9" xfId="4" applyNumberFormat="1" applyFont="1" applyFill="1" applyBorder="1" applyAlignment="1" applyProtection="1">
      <alignment horizontal="right"/>
    </xf>
    <xf numFmtId="166" fontId="2" fillId="2" borderId="11" xfId="4" applyNumberFormat="1" applyFont="1" applyFill="1" applyBorder="1" applyAlignment="1" applyProtection="1">
      <alignment horizontal="right"/>
    </xf>
    <xf numFmtId="166" fontId="2" fillId="5" borderId="8" xfId="4" applyNumberFormat="1" applyFont="1" applyFill="1" applyBorder="1" applyAlignment="1" applyProtection="1">
      <alignment horizontal="center"/>
    </xf>
    <xf numFmtId="166" fontId="3" fillId="2" borderId="9" xfId="4" applyNumberFormat="1" applyFont="1" applyFill="1" applyBorder="1" applyAlignment="1" applyProtection="1">
      <alignment horizontal="right"/>
    </xf>
    <xf numFmtId="166" fontId="3" fillId="2" borderId="10" xfId="4" applyNumberFormat="1" applyFont="1" applyFill="1" applyBorder="1" applyAlignment="1" applyProtection="1">
      <alignment horizontal="right"/>
    </xf>
    <xf numFmtId="166" fontId="2" fillId="5" borderId="11" xfId="4" applyNumberFormat="1" applyFont="1" applyFill="1" applyBorder="1" applyAlignment="1" applyProtection="1">
      <alignment horizontal="center"/>
    </xf>
    <xf numFmtId="166" fontId="2" fillId="5" borderId="10" xfId="4" applyNumberFormat="1" applyFont="1" applyFill="1" applyBorder="1" applyAlignment="1" applyProtection="1">
      <alignment horizontal="center"/>
    </xf>
    <xf numFmtId="0" fontId="2" fillId="0" borderId="22" xfId="2" applyFont="1" applyBorder="1" applyAlignment="1" applyProtection="1">
      <alignment vertical="top" wrapText="1"/>
    </xf>
    <xf numFmtId="0" fontId="2" fillId="0" borderId="30" xfId="2" applyFont="1" applyBorder="1" applyAlignment="1" applyProtection="1">
      <alignment horizontal="center" vertical="top" wrapText="1"/>
    </xf>
    <xf numFmtId="166" fontId="2" fillId="0" borderId="13" xfId="4" applyNumberFormat="1" applyFont="1" applyFill="1" applyBorder="1" applyAlignment="1" applyProtection="1">
      <alignment horizontal="center"/>
    </xf>
    <xf numFmtId="166" fontId="2" fillId="0" borderId="9" xfId="4" applyNumberFormat="1" applyFont="1" applyFill="1" applyBorder="1" applyAlignment="1" applyProtection="1">
      <alignment horizontal="center"/>
    </xf>
    <xf numFmtId="166" fontId="2" fillId="0" borderId="8" xfId="4" applyNumberFormat="1" applyFont="1" applyFill="1" applyBorder="1" applyAlignment="1" applyProtection="1">
      <alignment horizontal="center"/>
    </xf>
    <xf numFmtId="166" fontId="2" fillId="3" borderId="9" xfId="4" applyNumberFormat="1" applyFont="1" applyFill="1" applyBorder="1" applyAlignment="1" applyProtection="1">
      <alignment horizontal="right"/>
      <protection locked="0"/>
    </xf>
    <xf numFmtId="166" fontId="2" fillId="3" borderId="10" xfId="4" applyNumberFormat="1" applyFont="1" applyFill="1" applyBorder="1" applyAlignment="1" applyProtection="1">
      <alignment horizontal="right"/>
      <protection locked="0"/>
    </xf>
    <xf numFmtId="166" fontId="2" fillId="2" borderId="13" xfId="4" applyNumberFormat="1" applyFont="1" applyFill="1" applyBorder="1" applyAlignment="1" applyProtection="1">
      <alignment horizontal="right"/>
    </xf>
    <xf numFmtId="166" fontId="3" fillId="2" borderId="8" xfId="4" applyNumberFormat="1" applyFont="1" applyFill="1" applyBorder="1" applyAlignment="1" applyProtection="1">
      <alignment horizontal="right"/>
    </xf>
    <xf numFmtId="166" fontId="3" fillId="2" borderId="13" xfId="4" applyNumberFormat="1" applyFont="1" applyFill="1" applyBorder="1" applyAlignment="1" applyProtection="1">
      <alignment horizontal="right"/>
    </xf>
    <xf numFmtId="0" fontId="3" fillId="0" borderId="0" xfId="2" applyFont="1" applyProtection="1"/>
    <xf numFmtId="0" fontId="3" fillId="5" borderId="30" xfId="2" applyFont="1" applyFill="1" applyBorder="1" applyAlignment="1" applyProtection="1">
      <alignment horizontal="center" vertical="top" wrapText="1"/>
    </xf>
    <xf numFmtId="166" fontId="3" fillId="2" borderId="11" xfId="4" applyNumberFormat="1" applyFont="1" applyFill="1" applyBorder="1" applyAlignment="1" applyProtection="1">
      <alignment horizontal="right"/>
    </xf>
    <xf numFmtId="166" fontId="3" fillId="3" borderId="9" xfId="4" applyNumberFormat="1" applyFont="1" applyFill="1" applyBorder="1" applyAlignment="1" applyProtection="1">
      <alignment horizontal="right"/>
      <protection locked="0"/>
    </xf>
    <xf numFmtId="166" fontId="2" fillId="2" borderId="10" xfId="4" applyNumberFormat="1" applyFont="1" applyFill="1" applyBorder="1" applyAlignment="1" applyProtection="1">
      <alignment horizontal="right"/>
    </xf>
    <xf numFmtId="166" fontId="2" fillId="3" borderId="8" xfId="4" applyNumberFormat="1" applyFont="1" applyFill="1" applyBorder="1" applyAlignment="1" applyProtection="1">
      <alignment horizontal="right"/>
      <protection locked="0"/>
    </xf>
    <xf numFmtId="0" fontId="9" fillId="0" borderId="0" xfId="0" applyFont="1" applyProtection="1"/>
    <xf numFmtId="0" fontId="3" fillId="0" borderId="22" xfId="2" applyFont="1" applyBorder="1" applyAlignment="1" applyProtection="1">
      <alignment vertical="top" wrapText="1"/>
    </xf>
    <xf numFmtId="0" fontId="3" fillId="0" borderId="30" xfId="2" applyFont="1" applyBorder="1" applyAlignment="1" applyProtection="1">
      <alignment horizontal="center" vertical="top" wrapText="1"/>
    </xf>
    <xf numFmtId="0" fontId="3" fillId="5" borderId="22" xfId="2" applyFont="1" applyFill="1" applyBorder="1" applyAlignment="1" applyProtection="1">
      <alignment vertical="top" wrapText="1"/>
    </xf>
    <xf numFmtId="0" fontId="2" fillId="0" borderId="0" xfId="0" applyFont="1" applyProtection="1"/>
    <xf numFmtId="0" fontId="2" fillId="0" borderId="0" xfId="0" applyFont="1"/>
    <xf numFmtId="0" fontId="2" fillId="5" borderId="22" xfId="2" applyFont="1" applyFill="1" applyBorder="1" applyAlignment="1" applyProtection="1">
      <alignment horizontal="left" vertical="top" wrapText="1" indent="1"/>
    </xf>
    <xf numFmtId="0" fontId="2" fillId="0" borderId="31" xfId="2" applyFont="1" applyBorder="1" applyAlignment="1" applyProtection="1">
      <alignment vertical="top" wrapText="1"/>
    </xf>
    <xf numFmtId="0" fontId="2" fillId="0" borderId="32" xfId="2" applyFont="1" applyBorder="1" applyAlignment="1" applyProtection="1">
      <alignment horizontal="center" vertical="top" wrapText="1"/>
    </xf>
    <xf numFmtId="166" fontId="2" fillId="2" borderId="33" xfId="4" applyNumberFormat="1" applyFont="1" applyFill="1" applyBorder="1" applyAlignment="1" applyProtection="1">
      <alignment horizontal="right"/>
    </xf>
    <xf numFmtId="166" fontId="2" fillId="2" borderId="26" xfId="4" applyNumberFormat="1" applyFont="1" applyFill="1" applyBorder="1" applyAlignment="1" applyProtection="1">
      <alignment horizontal="right"/>
    </xf>
    <xf numFmtId="166" fontId="2" fillId="2" borderId="34" xfId="4" applyNumberFormat="1" applyFont="1" applyFill="1" applyBorder="1" applyAlignment="1" applyProtection="1">
      <alignment horizontal="right"/>
    </xf>
    <xf numFmtId="166" fontId="3" fillId="2" borderId="35" xfId="4" applyNumberFormat="1" applyFont="1" applyFill="1" applyBorder="1" applyAlignment="1" applyProtection="1">
      <alignment horizontal="right"/>
    </xf>
    <xf numFmtId="166" fontId="3" fillId="2" borderId="33" xfId="4" applyNumberFormat="1" applyFont="1" applyFill="1" applyBorder="1" applyAlignment="1" applyProtection="1">
      <alignment horizontal="right"/>
    </xf>
    <xf numFmtId="0" fontId="3" fillId="5" borderId="36" xfId="2" applyFont="1" applyFill="1" applyBorder="1" applyAlignment="1" applyProtection="1">
      <alignment vertical="top" wrapText="1"/>
    </xf>
    <xf numFmtId="0" fontId="3" fillId="0" borderId="37" xfId="2" applyFont="1" applyBorder="1" applyAlignment="1" applyProtection="1">
      <alignment horizontal="center" vertical="top" wrapText="1"/>
    </xf>
    <xf numFmtId="166" fontId="3" fillId="2" borderId="38" xfId="4" applyNumberFormat="1" applyFont="1" applyFill="1" applyBorder="1" applyAlignment="1" applyProtection="1">
      <alignment horizontal="right"/>
    </xf>
    <xf numFmtId="166" fontId="3" fillId="2" borderId="39" xfId="4" applyNumberFormat="1" applyFont="1" applyFill="1" applyBorder="1" applyAlignment="1" applyProtection="1">
      <alignment horizontal="right"/>
    </xf>
    <xf numFmtId="166" fontId="3" fillId="2" borderId="40" xfId="4" applyNumberFormat="1" applyFont="1" applyFill="1" applyBorder="1" applyAlignment="1" applyProtection="1">
      <alignment horizontal="right"/>
    </xf>
    <xf numFmtId="166" fontId="3" fillId="2" borderId="41" xfId="4" applyNumberFormat="1" applyFont="1" applyFill="1" applyBorder="1" applyAlignment="1" applyProtection="1">
      <alignment horizontal="right"/>
    </xf>
    <xf numFmtId="0" fontId="6" fillId="0" borderId="0" xfId="2" applyFont="1" applyProtection="1"/>
    <xf numFmtId="0" fontId="6" fillId="0" borderId="2" xfId="2" applyFont="1" applyBorder="1" applyAlignment="1" applyProtection="1">
      <alignment vertical="top" wrapText="1"/>
    </xf>
    <xf numFmtId="0" fontId="6" fillId="0" borderId="24" xfId="2" applyFont="1" applyBorder="1" applyAlignment="1" applyProtection="1">
      <alignment horizontal="center" vertical="top" wrapText="1"/>
    </xf>
    <xf numFmtId="166" fontId="6" fillId="5" borderId="42" xfId="4" applyNumberFormat="1" applyFont="1" applyFill="1" applyBorder="1" applyAlignment="1" applyProtection="1">
      <alignment horizontal="center" vertical="center"/>
    </xf>
    <xf numFmtId="166" fontId="6" fillId="2" borderId="43" xfId="4" applyNumberFormat="1" applyFont="1" applyFill="1" applyBorder="1" applyAlignment="1" applyProtection="1">
      <alignment horizontal="right"/>
    </xf>
    <xf numFmtId="166" fontId="6" fillId="2" borderId="44" xfId="4" applyNumberFormat="1" applyFont="1" applyFill="1" applyBorder="1" applyAlignment="1" applyProtection="1">
      <alignment horizontal="right"/>
    </xf>
    <xf numFmtId="166" fontId="6" fillId="5" borderId="45" xfId="4" applyNumberFormat="1" applyFont="1" applyFill="1" applyBorder="1" applyAlignment="1" applyProtection="1">
      <alignment horizontal="center" vertical="center"/>
    </xf>
    <xf numFmtId="166" fontId="3" fillId="2" borderId="43" xfId="4" applyNumberFormat="1" applyFont="1" applyFill="1" applyBorder="1" applyAlignment="1" applyProtection="1">
      <alignment horizontal="right"/>
    </xf>
    <xf numFmtId="166" fontId="3" fillId="2" borderId="46" xfId="4" applyNumberFormat="1" applyFont="1" applyFill="1" applyBorder="1" applyAlignment="1" applyProtection="1">
      <alignment horizontal="right"/>
    </xf>
    <xf numFmtId="0" fontId="6" fillId="0" borderId="0" xfId="2" applyFont="1" applyFill="1" applyProtection="1"/>
    <xf numFmtId="0" fontId="6" fillId="0" borderId="0" xfId="2" applyFont="1" applyFill="1" applyBorder="1" applyAlignment="1" applyProtection="1">
      <alignment vertical="top" wrapText="1"/>
    </xf>
    <xf numFmtId="0" fontId="6" fillId="0" borderId="0" xfId="2" applyFont="1" applyFill="1" applyBorder="1" applyAlignment="1" applyProtection="1">
      <alignment horizontal="center" vertical="top" wrapText="1"/>
    </xf>
    <xf numFmtId="167" fontId="6" fillId="0" borderId="0" xfId="4" applyNumberFormat="1" applyFont="1" applyFill="1" applyBorder="1" applyAlignment="1" applyProtection="1">
      <alignment horizontal="center" vertical="center"/>
    </xf>
    <xf numFmtId="167" fontId="6" fillId="0" borderId="0" xfId="4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 applyProtection="1">
      <alignment horizontal="right"/>
    </xf>
    <xf numFmtId="167" fontId="10" fillId="0" borderId="0" xfId="4" applyNumberFormat="1" applyFont="1" applyFill="1" applyBorder="1" applyAlignment="1" applyProtection="1">
      <alignment horizontal="right"/>
    </xf>
    <xf numFmtId="0" fontId="2" fillId="0" borderId="0" xfId="2" applyFont="1" applyAlignment="1" applyProtection="1">
      <alignment horizontal="center"/>
    </xf>
    <xf numFmtId="0" fontId="2" fillId="0" borderId="0" xfId="2" applyNumberFormat="1" applyFont="1" applyAlignment="1" applyProtection="1">
      <alignment horizontal="right"/>
    </xf>
    <xf numFmtId="0" fontId="3" fillId="5" borderId="27" xfId="2" applyFont="1" applyFill="1" applyBorder="1" applyAlignment="1" applyProtection="1">
      <alignment vertical="top" wrapText="1"/>
    </xf>
    <xf numFmtId="0" fontId="3" fillId="5" borderId="48" xfId="2" applyFont="1" applyFill="1" applyBorder="1" applyAlignment="1" applyProtection="1">
      <alignment horizontal="center" vertical="top" wrapText="1"/>
    </xf>
    <xf numFmtId="167" fontId="3" fillId="2" borderId="5" xfId="4" applyNumberFormat="1" applyFont="1" applyFill="1" applyBorder="1" applyAlignment="1" applyProtection="1">
      <alignment horizontal="right"/>
    </xf>
    <xf numFmtId="167" fontId="3" fillId="2" borderId="6" xfId="4" applyNumberFormat="1" applyFont="1" applyFill="1" applyBorder="1" applyAlignment="1" applyProtection="1">
      <alignment horizontal="right"/>
    </xf>
    <xf numFmtId="167" fontId="3" fillId="2" borderId="7" xfId="4" applyNumberFormat="1" applyFont="1" applyFill="1" applyBorder="1" applyAlignment="1" applyProtection="1">
      <alignment horizontal="right"/>
    </xf>
    <xf numFmtId="0" fontId="2" fillId="5" borderId="30" xfId="2" applyFont="1" applyFill="1" applyBorder="1" applyAlignment="1" applyProtection="1">
      <alignment horizontal="left" vertical="top" wrapText="1"/>
    </xf>
    <xf numFmtId="167" fontId="2" fillId="4" borderId="8" xfId="4" applyNumberFormat="1" applyFont="1" applyFill="1" applyBorder="1" applyAlignment="1" applyProtection="1">
      <alignment horizontal="center"/>
    </xf>
    <xf numFmtId="167" fontId="2" fillId="4" borderId="9" xfId="4" applyNumberFormat="1" applyFont="1" applyFill="1" applyBorder="1" applyAlignment="1" applyProtection="1">
      <alignment horizontal="center"/>
    </xf>
    <xf numFmtId="167" fontId="2" fillId="2" borderId="9" xfId="4" applyNumberFormat="1" applyFont="1" applyFill="1" applyBorder="1" applyAlignment="1" applyProtection="1">
      <alignment horizontal="right"/>
    </xf>
    <xf numFmtId="167" fontId="2" fillId="2" borderId="10" xfId="4" applyNumberFormat="1" applyFont="1" applyFill="1" applyBorder="1" applyAlignment="1" applyProtection="1">
      <alignment horizontal="right"/>
    </xf>
    <xf numFmtId="167" fontId="2" fillId="4" borderId="10" xfId="4" applyNumberFormat="1" applyFont="1" applyFill="1" applyBorder="1" applyAlignment="1" applyProtection="1">
      <alignment horizontal="center"/>
    </xf>
    <xf numFmtId="0" fontId="2" fillId="0" borderId="30" xfId="2" applyFont="1" applyBorder="1" applyAlignment="1" applyProtection="1">
      <alignment horizontal="left" vertical="top" wrapText="1"/>
    </xf>
    <xf numFmtId="167" fontId="2" fillId="0" borderId="8" xfId="4" applyNumberFormat="1" applyFont="1" applyFill="1" applyBorder="1" applyAlignment="1" applyProtection="1">
      <alignment horizontal="center"/>
    </xf>
    <xf numFmtId="167" fontId="2" fillId="0" borderId="9" xfId="4" applyNumberFormat="1" applyFont="1" applyFill="1" applyBorder="1" applyAlignment="1" applyProtection="1">
      <alignment horizontal="center"/>
    </xf>
    <xf numFmtId="167" fontId="2" fillId="4" borderId="10" xfId="4" applyNumberFormat="1" applyFont="1" applyFill="1" applyBorder="1" applyAlignment="1" applyProtection="1">
      <alignment horizontal="center" vertical="center"/>
    </xf>
    <xf numFmtId="167" fontId="2" fillId="2" borderId="8" xfId="4" applyNumberFormat="1" applyFont="1" applyFill="1" applyBorder="1" applyAlignment="1" applyProtection="1">
      <alignment horizontal="right"/>
    </xf>
    <xf numFmtId="167" fontId="3" fillId="2" borderId="8" xfId="4" applyNumberFormat="1" applyFont="1" applyFill="1" applyBorder="1" applyAlignment="1" applyProtection="1">
      <alignment horizontal="right"/>
    </xf>
    <xf numFmtId="167" fontId="3" fillId="2" borderId="9" xfId="4" applyNumberFormat="1" applyFont="1" applyFill="1" applyBorder="1" applyAlignment="1" applyProtection="1">
      <alignment horizontal="right"/>
    </xf>
    <xf numFmtId="167" fontId="3" fillId="2" borderId="10" xfId="4" applyNumberFormat="1" applyFont="1" applyFill="1" applyBorder="1" applyAlignment="1" applyProtection="1">
      <alignment horizontal="right"/>
    </xf>
    <xf numFmtId="168" fontId="2" fillId="2" borderId="8" xfId="5" applyNumberFormat="1" applyFont="1" applyFill="1" applyBorder="1" applyAlignment="1" applyProtection="1">
      <alignment horizontal="right"/>
    </xf>
    <xf numFmtId="168" fontId="2" fillId="2" borderId="9" xfId="5" applyNumberFormat="1" applyFont="1" applyFill="1" applyBorder="1" applyAlignment="1" applyProtection="1">
      <alignment horizontal="right"/>
    </xf>
    <xf numFmtId="168" fontId="2" fillId="2" borderId="10" xfId="5" applyNumberFormat="1" applyFont="1" applyFill="1" applyBorder="1" applyAlignment="1" applyProtection="1">
      <alignment horizontal="right"/>
    </xf>
    <xf numFmtId="168" fontId="3" fillId="2" borderId="9" xfId="5" applyNumberFormat="1" applyFont="1" applyFill="1" applyBorder="1" applyAlignment="1" applyProtection="1">
      <alignment horizontal="right"/>
    </xf>
    <xf numFmtId="168" fontId="3" fillId="2" borderId="10" xfId="5" applyNumberFormat="1" applyFont="1" applyFill="1" applyBorder="1" applyAlignment="1" applyProtection="1">
      <alignment horizontal="right"/>
    </xf>
    <xf numFmtId="0" fontId="3" fillId="0" borderId="30" xfId="2" applyFont="1" applyBorder="1" applyAlignment="1" applyProtection="1">
      <alignment vertical="top" wrapText="1"/>
    </xf>
    <xf numFmtId="0" fontId="3" fillId="5" borderId="30" xfId="2" applyFont="1" applyFill="1" applyBorder="1" applyAlignment="1" applyProtection="1">
      <alignment vertical="top" wrapText="1"/>
    </xf>
    <xf numFmtId="0" fontId="2" fillId="4" borderId="30" xfId="2" applyFont="1" applyFill="1" applyBorder="1" applyAlignment="1" applyProtection="1">
      <alignment vertical="top" wrapText="1"/>
    </xf>
    <xf numFmtId="0" fontId="2" fillId="4" borderId="30" xfId="2" applyFont="1" applyFill="1" applyBorder="1" applyAlignment="1" applyProtection="1">
      <alignment horizontal="center" vertical="top" wrapText="1"/>
    </xf>
    <xf numFmtId="0" fontId="11" fillId="0" borderId="0" xfId="0" applyFont="1" applyProtection="1"/>
    <xf numFmtId="0" fontId="2" fillId="0" borderId="47" xfId="2" applyFont="1" applyBorder="1" applyAlignment="1" applyProtection="1">
      <alignment vertical="top" wrapText="1"/>
    </xf>
    <xf numFmtId="0" fontId="2" fillId="0" borderId="47" xfId="2" applyFont="1" applyBorder="1" applyAlignment="1" applyProtection="1">
      <alignment horizontal="center" vertical="top" wrapText="1"/>
    </xf>
    <xf numFmtId="167" fontId="2" fillId="2" borderId="15" xfId="4" applyNumberFormat="1" applyFont="1" applyFill="1" applyBorder="1" applyAlignment="1" applyProtection="1">
      <alignment horizontal="right"/>
    </xf>
    <xf numFmtId="167" fontId="2" fillId="2" borderId="16" xfId="4" applyNumberFormat="1" applyFont="1" applyFill="1" applyBorder="1" applyAlignment="1" applyProtection="1">
      <alignment horizontal="right"/>
    </xf>
    <xf numFmtId="167" fontId="2" fillId="2" borderId="17" xfId="4" applyNumberFormat="1" applyFont="1" applyFill="1" applyBorder="1" applyAlignment="1" applyProtection="1">
      <alignment horizontal="right"/>
    </xf>
    <xf numFmtId="0" fontId="3" fillId="0" borderId="0" xfId="0" applyFont="1" applyProtection="1"/>
    <xf numFmtId="167" fontId="3" fillId="2" borderId="29" xfId="4" applyNumberFormat="1" applyFont="1" applyFill="1" applyBorder="1" applyAlignment="1" applyProtection="1">
      <alignment horizontal="right"/>
    </xf>
    <xf numFmtId="167" fontId="3" fillId="2" borderId="28" xfId="4" applyNumberFormat="1" applyFont="1" applyFill="1" applyBorder="1" applyAlignment="1" applyProtection="1">
      <alignment horizontal="right"/>
    </xf>
    <xf numFmtId="167" fontId="2" fillId="2" borderId="11" xfId="4" applyNumberFormat="1" applyFont="1" applyFill="1" applyBorder="1" applyAlignment="1" applyProtection="1">
      <alignment horizontal="right"/>
    </xf>
    <xf numFmtId="167" fontId="2" fillId="4" borderId="13" xfId="4" applyNumberFormat="1" applyFont="1" applyFill="1" applyBorder="1" applyAlignment="1" applyProtection="1">
      <alignment horizontal="center"/>
    </xf>
    <xf numFmtId="167" fontId="2" fillId="4" borderId="11" xfId="4" applyNumberFormat="1" applyFont="1" applyFill="1" applyBorder="1" applyAlignment="1" applyProtection="1">
      <alignment horizontal="center"/>
    </xf>
    <xf numFmtId="167" fontId="2" fillId="4" borderId="11" xfId="4" applyNumberFormat="1" applyFont="1" applyFill="1" applyBorder="1" applyAlignment="1" applyProtection="1">
      <alignment horizontal="center" vertical="center"/>
    </xf>
    <xf numFmtId="167" fontId="2" fillId="0" borderId="13" xfId="4" applyNumberFormat="1" applyFont="1" applyFill="1" applyBorder="1" applyAlignment="1" applyProtection="1">
      <alignment horizontal="center"/>
    </xf>
    <xf numFmtId="167" fontId="2" fillId="2" borderId="13" xfId="4" applyNumberFormat="1" applyFont="1" applyFill="1" applyBorder="1" applyAlignment="1" applyProtection="1">
      <alignment horizontal="right"/>
    </xf>
    <xf numFmtId="167" fontId="3" fillId="2" borderId="11" xfId="4" applyNumberFormat="1" applyFont="1" applyFill="1" applyBorder="1" applyAlignment="1" applyProtection="1">
      <alignment horizontal="right"/>
    </xf>
    <xf numFmtId="167" fontId="3" fillId="2" borderId="13" xfId="4" applyNumberFormat="1" applyFont="1" applyFill="1" applyBorder="1" applyAlignment="1" applyProtection="1">
      <alignment horizontal="right"/>
    </xf>
    <xf numFmtId="168" fontId="2" fillId="2" borderId="11" xfId="5" applyNumberFormat="1" applyFont="1" applyFill="1" applyBorder="1" applyAlignment="1" applyProtection="1">
      <alignment horizontal="right"/>
    </xf>
    <xf numFmtId="168" fontId="2" fillId="2" borderId="13" xfId="5" applyNumberFormat="1" applyFont="1" applyFill="1" applyBorder="1" applyAlignment="1" applyProtection="1">
      <alignment horizontal="right"/>
    </xf>
    <xf numFmtId="167" fontId="3" fillId="2" borderId="15" xfId="4" applyNumberFormat="1" applyFont="1" applyFill="1" applyBorder="1" applyAlignment="1" applyProtection="1">
      <alignment horizontal="right"/>
    </xf>
    <xf numFmtId="167" fontId="3" fillId="2" borderId="16" xfId="4" applyNumberFormat="1" applyFont="1" applyFill="1" applyBorder="1" applyAlignment="1" applyProtection="1">
      <alignment horizontal="right"/>
    </xf>
    <xf numFmtId="167" fontId="3" fillId="2" borderId="17" xfId="4" applyNumberFormat="1" applyFont="1" applyFill="1" applyBorder="1" applyAlignment="1" applyProtection="1">
      <alignment horizontal="right"/>
    </xf>
    <xf numFmtId="167" fontId="2" fillId="0" borderId="0" xfId="2" applyNumberFormat="1" applyFont="1" applyAlignment="1" applyProtection="1">
      <alignment horizontal="right"/>
    </xf>
    <xf numFmtId="166" fontId="2" fillId="0" borderId="0" xfId="2" applyNumberFormat="1" applyFont="1" applyAlignment="1" applyProtection="1">
      <alignment horizontal="right"/>
    </xf>
    <xf numFmtId="167" fontId="2" fillId="0" borderId="0" xfId="0" applyNumberFormat="1" applyFont="1" applyProtection="1"/>
    <xf numFmtId="49" fontId="3" fillId="0" borderId="9" xfId="0" applyNumberFormat="1" applyFont="1" applyBorder="1" applyAlignment="1" applyProtection="1">
      <alignment wrapText="1"/>
    </xf>
    <xf numFmtId="0" fontId="4" fillId="0" borderId="9" xfId="0" applyFont="1" applyBorder="1" applyAlignment="1" applyProtection="1">
      <alignment horizontal="center" vertical="center"/>
    </xf>
    <xf numFmtId="0" fontId="3" fillId="0" borderId="9" xfId="6" applyFont="1" applyBorder="1" applyProtection="1">
      <alignment horizontal="center" vertical="center" wrapText="1"/>
    </xf>
    <xf numFmtId="0" fontId="2" fillId="3" borderId="9" xfId="0" applyFont="1" applyFill="1" applyBorder="1" applyProtection="1">
      <protection locked="0"/>
    </xf>
    <xf numFmtId="0" fontId="2" fillId="0" borderId="9" xfId="2" applyFont="1" applyBorder="1" applyAlignment="1" applyProtection="1">
      <alignment horizontal="center" vertical="top" wrapText="1"/>
    </xf>
    <xf numFmtId="168" fontId="2" fillId="2" borderId="9" xfId="0" applyNumberFormat="1" applyFont="1" applyFill="1" applyBorder="1" applyProtection="1"/>
    <xf numFmtId="168" fontId="2" fillId="3" borderId="9" xfId="0" applyNumberFormat="1" applyFont="1" applyFill="1" applyBorder="1" applyProtection="1">
      <protection locked="0"/>
    </xf>
    <xf numFmtId="0" fontId="2" fillId="0" borderId="0" xfId="2" applyFont="1" applyFill="1" applyProtection="1"/>
    <xf numFmtId="0" fontId="11" fillId="0" borderId="9" xfId="7" applyFont="1" applyFill="1" applyBorder="1" applyAlignment="1" applyProtection="1">
      <alignment horizontal="left" vertical="center" wrapText="1"/>
    </xf>
    <xf numFmtId="0" fontId="4" fillId="0" borderId="0" xfId="0" applyFont="1" applyFill="1"/>
    <xf numFmtId="0" fontId="3" fillId="0" borderId="9" xfId="8" applyFont="1" applyFill="1" applyBorder="1" applyAlignment="1" applyProtection="1">
      <alignment horizontal="left"/>
    </xf>
    <xf numFmtId="168" fontId="2" fillId="2" borderId="9" xfId="8" applyNumberFormat="1" applyFont="1" applyFill="1" applyBorder="1" applyAlignment="1" applyProtection="1">
      <alignment horizontal="right"/>
    </xf>
    <xf numFmtId="0" fontId="14" fillId="0" borderId="0" xfId="8" applyFont="1" applyFill="1" applyBorder="1" applyAlignment="1" applyProtection="1">
      <alignment horizontal="left"/>
    </xf>
    <xf numFmtId="0" fontId="2" fillId="0" borderId="0" xfId="2" applyFont="1" applyBorder="1" applyAlignment="1" applyProtection="1">
      <alignment horizontal="center" vertical="top" wrapText="1"/>
    </xf>
    <xf numFmtId="168" fontId="2" fillId="0" borderId="0" xfId="8" applyNumberFormat="1" applyFont="1" applyFill="1" applyBorder="1" applyAlignment="1" applyProtection="1">
      <alignment horizontal="right"/>
    </xf>
    <xf numFmtId="0" fontId="2" fillId="0" borderId="0" xfId="2" applyNumberFormat="1" applyFont="1" applyFill="1" applyAlignment="1" applyProtection="1">
      <alignment horizontal="right"/>
    </xf>
    <xf numFmtId="0" fontId="4" fillId="0" borderId="0" xfId="0" applyFont="1" applyBorder="1" applyProtection="1"/>
    <xf numFmtId="0" fontId="2" fillId="3" borderId="9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Protection="1">
      <protection locked="0"/>
    </xf>
    <xf numFmtId="168" fontId="2" fillId="2" borderId="9" xfId="0" applyNumberFormat="1" applyFont="1" applyFill="1" applyBorder="1" applyAlignment="1" applyProtection="1"/>
    <xf numFmtId="0" fontId="2" fillId="0" borderId="0" xfId="8" applyFont="1" applyFill="1" applyBorder="1" applyAlignment="1" applyProtection="1">
      <alignment horizontal="left"/>
    </xf>
    <xf numFmtId="168" fontId="2" fillId="0" borderId="0" xfId="0" applyNumberFormat="1" applyFont="1" applyFill="1" applyBorder="1" applyAlignment="1" applyProtection="1"/>
    <xf numFmtId="49" fontId="4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2" fillId="3" borderId="11" xfId="0" applyFont="1" applyFill="1" applyBorder="1" applyProtection="1">
      <protection locked="0"/>
    </xf>
    <xf numFmtId="166" fontId="6" fillId="2" borderId="46" xfId="4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6" fillId="0" borderId="0" xfId="2" applyNumberFormat="1" applyFont="1" applyAlignment="1" applyProtection="1">
      <alignment horizontal="right"/>
    </xf>
    <xf numFmtId="0" fontId="6" fillId="0" borderId="0" xfId="0" applyFont="1"/>
    <xf numFmtId="164" fontId="2" fillId="4" borderId="35" xfId="2" applyNumberFormat="1" applyFont="1" applyFill="1" applyBorder="1" applyAlignment="1" applyProtection="1">
      <alignment horizontal="center" vertical="center" wrapText="1"/>
    </xf>
    <xf numFmtId="0" fontId="3" fillId="5" borderId="50" xfId="2" applyFont="1" applyFill="1" applyBorder="1" applyAlignment="1" applyProtection="1">
      <alignment horizontal="center" vertical="top" wrapText="1"/>
    </xf>
    <xf numFmtId="0" fontId="2" fillId="5" borderId="12" xfId="2" applyFont="1" applyFill="1" applyBorder="1" applyAlignment="1" applyProtection="1">
      <alignment horizontal="center" vertical="top" wrapText="1"/>
    </xf>
    <xf numFmtId="0" fontId="2" fillId="0" borderId="12" xfId="2" applyFont="1" applyBorder="1" applyAlignment="1" applyProtection="1">
      <alignment horizontal="center" vertical="top" wrapText="1"/>
    </xf>
    <xf numFmtId="0" fontId="2" fillId="0" borderId="30" xfId="2" applyFont="1" applyBorder="1" applyAlignment="1" applyProtection="1">
      <alignment vertical="top" wrapText="1"/>
    </xf>
    <xf numFmtId="168" fontId="3" fillId="2" borderId="8" xfId="5" applyNumberFormat="1" applyFont="1" applyFill="1" applyBorder="1" applyAlignment="1" applyProtection="1">
      <alignment horizontal="right"/>
    </xf>
    <xf numFmtId="0" fontId="3" fillId="0" borderId="12" xfId="2" applyFont="1" applyBorder="1" applyAlignment="1" applyProtection="1">
      <alignment horizontal="center" vertical="top" wrapText="1"/>
    </xf>
    <xf numFmtId="0" fontId="3" fillId="5" borderId="12" xfId="2" applyFont="1" applyFill="1" applyBorder="1" applyAlignment="1" applyProtection="1">
      <alignment horizontal="center" vertical="top" wrapText="1"/>
    </xf>
    <xf numFmtId="0" fontId="2" fillId="4" borderId="12" xfId="2" applyFont="1" applyFill="1" applyBorder="1" applyAlignment="1" applyProtection="1">
      <alignment horizontal="center" vertical="top" wrapText="1"/>
    </xf>
    <xf numFmtId="167" fontId="6" fillId="2" borderId="45" xfId="4" applyNumberFormat="1" applyFont="1" applyFill="1" applyBorder="1" applyAlignment="1" applyProtection="1">
      <alignment horizontal="right"/>
    </xf>
    <xf numFmtId="167" fontId="6" fillId="2" borderId="43" xfId="4" applyNumberFormat="1" applyFont="1" applyFill="1" applyBorder="1" applyAlignment="1" applyProtection="1">
      <alignment horizontal="right"/>
    </xf>
    <xf numFmtId="167" fontId="6" fillId="2" borderId="46" xfId="4" applyNumberFormat="1" applyFont="1" applyFill="1" applyBorder="1" applyAlignment="1" applyProtection="1">
      <alignment horizontal="right"/>
    </xf>
    <xf numFmtId="49" fontId="3" fillId="0" borderId="29" xfId="0" applyNumberFormat="1" applyFont="1" applyBorder="1" applyAlignment="1" applyProtection="1">
      <alignment wrapText="1"/>
    </xf>
    <xf numFmtId="0" fontId="2" fillId="0" borderId="18" xfId="0" applyFont="1" applyBorder="1" applyAlignment="1" applyProtection="1">
      <alignment horizontal="center" vertical="center"/>
    </xf>
    <xf numFmtId="0" fontId="3" fillId="0" borderId="28" xfId="6" applyFont="1" applyBorder="1" applyProtection="1">
      <alignment horizontal="center" vertical="center" wrapText="1"/>
    </xf>
    <xf numFmtId="0" fontId="3" fillId="0" borderId="6" xfId="6" applyFont="1" applyBorder="1" applyProtection="1">
      <alignment horizontal="center" vertical="center" wrapText="1"/>
    </xf>
    <xf numFmtId="0" fontId="3" fillId="0" borderId="7" xfId="6" applyFont="1" applyBorder="1" applyProtection="1">
      <alignment horizontal="center" vertical="center" wrapText="1"/>
    </xf>
    <xf numFmtId="168" fontId="2" fillId="2" borderId="13" xfId="0" applyNumberFormat="1" applyFont="1" applyFill="1" applyBorder="1" applyProtection="1"/>
    <xf numFmtId="168" fontId="2" fillId="3" borderId="10" xfId="0" applyNumberFormat="1" applyFont="1" applyFill="1" applyBorder="1" applyProtection="1">
      <protection locked="0"/>
    </xf>
    <xf numFmtId="0" fontId="3" fillId="0" borderId="9" xfId="7" applyFont="1" applyFill="1" applyBorder="1" applyAlignment="1" applyProtection="1">
      <alignment horizontal="left" vertical="center" wrapText="1"/>
    </xf>
    <xf numFmtId="0" fontId="2" fillId="0" borderId="0" xfId="0" applyFont="1" applyFill="1"/>
    <xf numFmtId="0" fontId="3" fillId="0" borderId="40" xfId="8" applyFont="1" applyFill="1" applyBorder="1" applyAlignment="1" applyProtection="1">
      <alignment horizontal="left"/>
    </xf>
    <xf numFmtId="168" fontId="2" fillId="2" borderId="38" xfId="8" applyNumberFormat="1" applyFont="1" applyFill="1" applyBorder="1" applyAlignment="1" applyProtection="1">
      <alignment horizontal="right"/>
    </xf>
    <xf numFmtId="168" fontId="2" fillId="2" borderId="39" xfId="8" applyNumberFormat="1" applyFont="1" applyFill="1" applyBorder="1" applyAlignment="1" applyProtection="1">
      <alignment horizontal="right"/>
    </xf>
    <xf numFmtId="168" fontId="2" fillId="2" borderId="51" xfId="8" applyNumberFormat="1" applyFont="1" applyFill="1" applyBorder="1" applyAlignment="1" applyProtection="1">
      <alignment horizontal="right"/>
    </xf>
    <xf numFmtId="0" fontId="6" fillId="0" borderId="0" xfId="8" applyFont="1" applyFill="1" applyBorder="1" applyAlignment="1" applyProtection="1">
      <alignment horizontal="left"/>
    </xf>
    <xf numFmtId="0" fontId="2" fillId="0" borderId="0" xfId="0" applyFont="1" applyBorder="1" applyProtection="1"/>
    <xf numFmtId="49" fontId="3" fillId="0" borderId="6" xfId="0" applyNumberFormat="1" applyFont="1" applyBorder="1" applyAlignment="1" applyProtection="1">
      <alignment wrapText="1"/>
    </xf>
    <xf numFmtId="168" fontId="2" fillId="2" borderId="39" xfId="0" applyNumberFormat="1" applyFont="1" applyFill="1" applyBorder="1" applyAlignment="1" applyProtection="1"/>
    <xf numFmtId="168" fontId="2" fillId="2" borderId="51" xfId="0" applyNumberFormat="1" applyFont="1" applyFill="1" applyBorder="1" applyAlignment="1" applyProtection="1"/>
    <xf numFmtId="168" fontId="2" fillId="2" borderId="39" xfId="0" applyNumberFormat="1" applyFont="1" applyFill="1" applyBorder="1" applyProtection="1"/>
    <xf numFmtId="49" fontId="2" fillId="0" borderId="0" xfId="0" applyNumberFormat="1" applyFont="1" applyProtection="1">
      <protection hidden="1"/>
    </xf>
    <xf numFmtId="168" fontId="2" fillId="3" borderId="11" xfId="0" applyNumberFormat="1" applyFont="1" applyFill="1" applyBorder="1" applyProtection="1">
      <protection locked="0"/>
    </xf>
    <xf numFmtId="0" fontId="15" fillId="0" borderId="0" xfId="0" applyFont="1"/>
    <xf numFmtId="0" fontId="16" fillId="0" borderId="0" xfId="0" applyFont="1"/>
    <xf numFmtId="166" fontId="2" fillId="3" borderId="11" xfId="4" applyNumberFormat="1" applyFont="1" applyFill="1" applyBorder="1" applyAlignment="1" applyProtection="1">
      <alignment horizontal="right"/>
      <protection locked="0"/>
    </xf>
    <xf numFmtId="166" fontId="3" fillId="3" borderId="11" xfId="4" applyNumberFormat="1" applyFont="1" applyFill="1" applyBorder="1" applyAlignment="1" applyProtection="1">
      <alignment horizontal="right"/>
      <protection locked="0"/>
    </xf>
    <xf numFmtId="166" fontId="3" fillId="2" borderId="44" xfId="4" applyNumberFormat="1" applyFont="1" applyFill="1" applyBorder="1" applyAlignment="1" applyProtection="1">
      <alignment horizontal="right"/>
    </xf>
    <xf numFmtId="166" fontId="2" fillId="2" borderId="8" xfId="4" applyNumberFormat="1" applyFont="1" applyFill="1" applyBorder="1" applyAlignment="1" applyProtection="1">
      <alignment horizontal="right"/>
    </xf>
    <xf numFmtId="166" fontId="2" fillId="2" borderId="35" xfId="4" applyNumberFormat="1" applyFont="1" applyFill="1" applyBorder="1" applyAlignment="1" applyProtection="1">
      <alignment horizontal="right"/>
    </xf>
    <xf numFmtId="166" fontId="2" fillId="2" borderId="52" xfId="4" applyNumberFormat="1" applyFont="1" applyFill="1" applyBorder="1" applyAlignment="1" applyProtection="1">
      <alignment horizontal="right"/>
    </xf>
    <xf numFmtId="166" fontId="3" fillId="2" borderId="51" xfId="4" applyNumberFormat="1" applyFont="1" applyFill="1" applyBorder="1" applyAlignment="1" applyProtection="1">
      <alignment horizontal="right"/>
    </xf>
    <xf numFmtId="166" fontId="2" fillId="3" borderId="26" xfId="4" applyNumberFormat="1" applyFont="1" applyFill="1" applyBorder="1" applyAlignment="1" applyProtection="1">
      <alignment horizontal="right"/>
      <protection locked="0"/>
    </xf>
    <xf numFmtId="166" fontId="2" fillId="3" borderId="34" xfId="4" applyNumberFormat="1" applyFont="1" applyFill="1" applyBorder="1" applyAlignment="1" applyProtection="1">
      <alignment horizontal="right"/>
      <protection locked="0"/>
    </xf>
    <xf numFmtId="166" fontId="2" fillId="3" borderId="52" xfId="4" applyNumberFormat="1" applyFont="1" applyFill="1" applyBorder="1" applyAlignment="1" applyProtection="1">
      <alignment horizontal="right"/>
      <protection locked="0"/>
    </xf>
    <xf numFmtId="166" fontId="2" fillId="3" borderId="39" xfId="4" applyNumberFormat="1" applyFont="1" applyFill="1" applyBorder="1" applyAlignment="1" applyProtection="1">
      <alignment horizontal="right"/>
      <protection locked="0"/>
    </xf>
    <xf numFmtId="166" fontId="2" fillId="3" borderId="40" xfId="4" applyNumberFormat="1" applyFont="1" applyFill="1" applyBorder="1" applyAlignment="1" applyProtection="1">
      <alignment horizontal="right"/>
      <protection locked="0"/>
    </xf>
    <xf numFmtId="166" fontId="2" fillId="3" borderId="51" xfId="4" applyNumberFormat="1" applyFont="1" applyFill="1" applyBorder="1" applyAlignment="1" applyProtection="1">
      <alignment horizontal="right"/>
      <protection locked="0"/>
    </xf>
    <xf numFmtId="166" fontId="3" fillId="3" borderId="10" xfId="4" applyNumberFormat="1" applyFont="1" applyFill="1" applyBorder="1" applyAlignment="1" applyProtection="1">
      <alignment horizontal="right"/>
      <protection locked="0"/>
    </xf>
    <xf numFmtId="0" fontId="3" fillId="4" borderId="50" xfId="2" applyFont="1" applyFill="1" applyBorder="1" applyAlignment="1" applyProtection="1">
      <alignment horizontal="center" vertical="top" wrapText="1"/>
    </xf>
    <xf numFmtId="0" fontId="3" fillId="5" borderId="20" xfId="2" applyFont="1" applyFill="1" applyBorder="1" applyAlignment="1" applyProtection="1">
      <alignment horizontal="center" vertical="top" wrapText="1"/>
    </xf>
    <xf numFmtId="0" fontId="2" fillId="0" borderId="53" xfId="2" applyFont="1" applyBorder="1" applyAlignment="1" applyProtection="1">
      <alignment horizontal="center" vertical="top" wrapText="1"/>
    </xf>
    <xf numFmtId="0" fontId="3" fillId="0" borderId="54" xfId="2" applyFont="1" applyBorder="1" applyAlignment="1" applyProtection="1">
      <alignment horizontal="center" vertical="top" wrapText="1"/>
    </xf>
    <xf numFmtId="166" fontId="6" fillId="5" borderId="3" xfId="4" applyNumberFormat="1" applyFont="1" applyFill="1" applyBorder="1" applyAlignment="1" applyProtection="1">
      <alignment horizontal="center" vertical="center"/>
    </xf>
    <xf numFmtId="0" fontId="2" fillId="5" borderId="30" xfId="2" applyFont="1" applyFill="1" applyBorder="1" applyAlignment="1" applyProtection="1">
      <alignment vertical="top" wrapText="1"/>
    </xf>
    <xf numFmtId="0" fontId="2" fillId="5" borderId="30" xfId="2" applyFont="1" applyFill="1" applyBorder="1" applyAlignment="1" applyProtection="1">
      <alignment horizontal="left" vertical="top" wrapText="1" indent="1"/>
    </xf>
    <xf numFmtId="0" fontId="2" fillId="0" borderId="32" xfId="2" applyFont="1" applyBorder="1" applyAlignment="1" applyProtection="1">
      <alignment vertical="top" wrapText="1"/>
    </xf>
    <xf numFmtId="0" fontId="3" fillId="5" borderId="37" xfId="2" applyFont="1" applyFill="1" applyBorder="1" applyAlignment="1" applyProtection="1">
      <alignment vertical="top" wrapText="1"/>
    </xf>
    <xf numFmtId="0" fontId="6" fillId="0" borderId="24" xfId="2" applyFont="1" applyBorder="1" applyAlignment="1" applyProtection="1">
      <alignment vertical="top" wrapText="1"/>
    </xf>
    <xf numFmtId="167" fontId="2" fillId="2" borderId="35" xfId="4" applyNumberFormat="1" applyFont="1" applyFill="1" applyBorder="1" applyAlignment="1" applyProtection="1">
      <alignment horizontal="right"/>
    </xf>
    <xf numFmtId="167" fontId="2" fillId="2" borderId="26" xfId="4" applyNumberFormat="1" applyFont="1" applyFill="1" applyBorder="1" applyAlignment="1" applyProtection="1">
      <alignment horizontal="right"/>
    </xf>
    <xf numFmtId="167" fontId="2" fillId="2" borderId="34" xfId="4" applyNumberFormat="1" applyFont="1" applyFill="1" applyBorder="1" applyAlignment="1" applyProtection="1">
      <alignment horizontal="right"/>
    </xf>
    <xf numFmtId="167" fontId="2" fillId="2" borderId="52" xfId="4" applyNumberFormat="1" applyFont="1" applyFill="1" applyBorder="1" applyAlignment="1" applyProtection="1">
      <alignment horizontal="right"/>
    </xf>
    <xf numFmtId="0" fontId="6" fillId="0" borderId="36" xfId="2" applyFont="1" applyBorder="1" applyAlignment="1" applyProtection="1">
      <alignment vertical="top" wrapText="1"/>
    </xf>
    <xf numFmtId="166" fontId="6" fillId="5" borderId="41" xfId="4" applyNumberFormat="1" applyFont="1" applyFill="1" applyBorder="1" applyAlignment="1" applyProtection="1">
      <alignment horizontal="center" vertical="center"/>
    </xf>
    <xf numFmtId="167" fontId="6" fillId="2" borderId="41" xfId="4" applyNumberFormat="1" applyFont="1" applyFill="1" applyBorder="1" applyAlignment="1" applyProtection="1">
      <alignment horizontal="right"/>
    </xf>
    <xf numFmtId="167" fontId="6" fillId="2" borderId="39" xfId="4" applyNumberFormat="1" applyFont="1" applyFill="1" applyBorder="1" applyAlignment="1" applyProtection="1">
      <alignment horizontal="right"/>
    </xf>
    <xf numFmtId="167" fontId="6" fillId="2" borderId="40" xfId="4" applyNumberFormat="1" applyFont="1" applyFill="1" applyBorder="1" applyAlignment="1" applyProtection="1">
      <alignment horizontal="right"/>
    </xf>
    <xf numFmtId="167" fontId="6" fillId="2" borderId="51" xfId="4" applyNumberFormat="1" applyFont="1" applyFill="1" applyBorder="1" applyAlignment="1" applyProtection="1">
      <alignment horizontal="right"/>
    </xf>
    <xf numFmtId="166" fontId="2" fillId="0" borderId="0" xfId="2" applyNumberFormat="1" applyFont="1" applyBorder="1" applyAlignment="1" applyProtection="1"/>
    <xf numFmtId="164" fontId="2" fillId="4" borderId="9" xfId="2" applyNumberFormat="1" applyFont="1" applyFill="1" applyBorder="1" applyAlignment="1" applyProtection="1">
      <alignment horizontal="center" vertical="center" wrapText="1"/>
    </xf>
    <xf numFmtId="164" fontId="2" fillId="4" borderId="10" xfId="2" applyNumberFormat="1" applyFont="1" applyFill="1" applyBorder="1" applyAlignment="1" applyProtection="1">
      <alignment horizontal="center" vertical="center" wrapText="1"/>
    </xf>
    <xf numFmtId="0" fontId="3" fillId="5" borderId="32" xfId="2" applyFont="1" applyFill="1" applyBorder="1" applyAlignment="1" applyProtection="1">
      <alignment horizontal="left" vertical="center" wrapText="1"/>
    </xf>
    <xf numFmtId="0" fontId="3" fillId="5" borderId="48" xfId="2" applyFont="1" applyFill="1" applyBorder="1" applyAlignment="1" applyProtection="1">
      <alignment horizontal="left" vertical="center" wrapText="1"/>
    </xf>
    <xf numFmtId="0" fontId="2" fillId="4" borderId="27" xfId="2" applyFont="1" applyFill="1" applyBorder="1" applyAlignment="1" applyProtection="1">
      <alignment horizontal="center" vertical="center" wrapText="1"/>
    </xf>
    <xf numFmtId="0" fontId="2" fillId="4" borderId="30" xfId="2" applyFont="1" applyFill="1" applyBorder="1" applyAlignment="1" applyProtection="1">
      <alignment horizontal="center" vertical="center" wrapText="1"/>
    </xf>
    <xf numFmtId="0" fontId="2" fillId="4" borderId="47" xfId="2" applyFont="1" applyFill="1" applyBorder="1" applyAlignment="1" applyProtection="1">
      <alignment horizontal="center" vertical="center" wrapText="1"/>
    </xf>
    <xf numFmtId="164" fontId="2" fillId="4" borderId="19" xfId="2" applyNumberFormat="1" applyFont="1" applyFill="1" applyBorder="1" applyAlignment="1" applyProtection="1">
      <alignment horizontal="center" vertical="center" wrapText="1"/>
    </xf>
    <xf numFmtId="164" fontId="2" fillId="4" borderId="20" xfId="2" applyNumberFormat="1" applyFont="1" applyFill="1" applyBorder="1" applyAlignment="1" applyProtection="1">
      <alignment horizontal="center" vertical="center" wrapText="1"/>
    </xf>
    <xf numFmtId="164" fontId="2" fillId="4" borderId="21" xfId="2" applyNumberFormat="1" applyFont="1" applyFill="1" applyBorder="1" applyAlignment="1" applyProtection="1">
      <alignment horizontal="center" vertical="center" wrapText="1"/>
    </xf>
    <xf numFmtId="164" fontId="3" fillId="4" borderId="19" xfId="2" applyNumberFormat="1" applyFont="1" applyFill="1" applyBorder="1" applyAlignment="1" applyProtection="1">
      <alignment horizontal="center" vertical="center" wrapText="1"/>
    </xf>
    <xf numFmtId="164" fontId="3" fillId="4" borderId="20" xfId="2" applyNumberFormat="1" applyFont="1" applyFill="1" applyBorder="1" applyAlignment="1" applyProtection="1">
      <alignment horizontal="center" vertical="center" wrapText="1"/>
    </xf>
    <xf numFmtId="164" fontId="3" fillId="4" borderId="21" xfId="2" applyNumberFormat="1" applyFont="1" applyFill="1" applyBorder="1" applyAlignment="1" applyProtection="1">
      <alignment horizontal="center" vertical="center" wrapText="1"/>
    </xf>
    <xf numFmtId="164" fontId="2" fillId="4" borderId="8" xfId="2" applyNumberFormat="1" applyFont="1" applyFill="1" applyBorder="1" applyAlignment="1" applyProtection="1">
      <alignment horizontal="center" vertical="center" wrapText="1"/>
    </xf>
    <xf numFmtId="164" fontId="2" fillId="4" borderId="11" xfId="2" applyNumberFormat="1" applyFont="1" applyFill="1" applyBorder="1" applyAlignment="1" applyProtection="1">
      <alignment horizontal="center" vertical="center" wrapText="1"/>
    </xf>
    <xf numFmtId="0" fontId="3" fillId="5" borderId="22" xfId="2" applyFont="1" applyFill="1" applyBorder="1" applyAlignment="1" applyProtection="1">
      <alignment horizontal="left" vertical="center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2" fillId="4" borderId="18" xfId="2" applyFont="1" applyFill="1" applyBorder="1" applyAlignment="1" applyProtection="1">
      <alignment horizontal="center" vertical="center" wrapText="1"/>
    </xf>
    <xf numFmtId="0" fontId="2" fillId="4" borderId="14" xfId="2" applyFont="1" applyFill="1" applyBorder="1" applyAlignment="1" applyProtection="1">
      <alignment horizontal="center" vertical="center" wrapText="1"/>
    </xf>
    <xf numFmtId="0" fontId="2" fillId="4" borderId="24" xfId="2" applyFont="1" applyFill="1" applyBorder="1" applyAlignment="1" applyProtection="1">
      <alignment horizontal="center" vertical="center" wrapText="1"/>
    </xf>
    <xf numFmtId="164" fontId="2" fillId="4" borderId="22" xfId="2" applyNumberFormat="1" applyFont="1" applyFill="1" applyBorder="1" applyAlignment="1" applyProtection="1">
      <alignment horizontal="center" vertical="center" wrapText="1"/>
    </xf>
    <xf numFmtId="164" fontId="2" fillId="4" borderId="12" xfId="2" applyNumberFormat="1" applyFont="1" applyFill="1" applyBorder="1" applyAlignment="1" applyProtection="1">
      <alignment horizontal="center" vertical="center" wrapText="1"/>
    </xf>
    <xf numFmtId="164" fontId="2" fillId="4" borderId="13" xfId="2" applyNumberFormat="1" applyFont="1" applyFill="1" applyBorder="1" applyAlignment="1" applyProtection="1">
      <alignment horizontal="center" vertical="center" wrapText="1"/>
    </xf>
    <xf numFmtId="164" fontId="2" fillId="4" borderId="23" xfId="2" applyNumberFormat="1" applyFont="1" applyFill="1" applyBorder="1" applyAlignment="1" applyProtection="1">
      <alignment horizontal="center" vertical="center" wrapText="1"/>
    </xf>
    <xf numFmtId="0" fontId="3" fillId="5" borderId="30" xfId="2" applyFont="1" applyFill="1" applyBorder="1" applyAlignment="1" applyProtection="1">
      <alignment horizontal="left" vertical="center" wrapText="1"/>
    </xf>
    <xf numFmtId="0" fontId="2" fillId="4" borderId="32" xfId="2" applyFont="1" applyFill="1" applyBorder="1" applyAlignment="1" applyProtection="1">
      <alignment horizontal="center" vertical="center" wrapText="1"/>
    </xf>
  </cellXfs>
  <cellStyles count="12">
    <cellStyle name="Гиперссылка 2" xfId="8"/>
    <cellStyle name="ЗаголовокСтолбца" xfId="6"/>
    <cellStyle name="Обычный" xfId="0" builtinId="0"/>
    <cellStyle name="Обычный 10" xfId="7"/>
    <cellStyle name="Обычный 10 2" xfId="10"/>
    <cellStyle name="Обычный 11 2 4" xfId="2"/>
    <cellStyle name="Обычный 14" xfId="3"/>
    <cellStyle name="Обычный 2 2 5" xfId="11"/>
    <cellStyle name="Обычный 3 4" xfId="1"/>
    <cellStyle name="Обычный 3 4 4" xfId="9"/>
    <cellStyle name="Процентный 8 2" xfId="5"/>
    <cellStyle name="Финансовый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92</xdr:row>
      <xdr:rowOff>47625</xdr:rowOff>
    </xdr:from>
    <xdr:to>
      <xdr:col>1</xdr:col>
      <xdr:colOff>1631061</xdr:colOff>
      <xdr:row>92</xdr:row>
      <xdr:rowOff>48387</xdr:rowOff>
    </xdr:to>
    <xdr:sp macro="" textlink="">
      <xdr:nvSpPr>
        <xdr:cNvPr id="2" name="Скругленный прямоугольник 1" descr="3 4 9 14 19 24 29&#10;">
          <a:extLst>
            <a:ext uri="{FF2B5EF4-FFF2-40B4-BE49-F238E27FC236}">
              <a16:creationId xmlns:a16="http://schemas.microsoft.com/office/drawing/2014/main" xmlns="" id="{00000000-0008-0000-4100-000002000000}"/>
            </a:ext>
          </a:extLst>
        </xdr:cNvPr>
        <xdr:cNvSpPr/>
      </xdr:nvSpPr>
      <xdr:spPr>
        <a:xfrm>
          <a:off x="400050" y="19040475"/>
          <a:ext cx="1457325" cy="200025"/>
        </a:xfrm>
        <a:prstGeom prst="roundRect">
          <a:avLst/>
        </a:prstGeom>
        <a:solidFill>
          <a:schemeClr val="bg1">
            <a:lumMod val="75000"/>
          </a:schemeClr>
        </a:solidFill>
        <a:ln w="6350">
          <a:solidFill>
            <a:schemeClr val="tx1">
              <a:lumMod val="65000"/>
              <a:lumOff val="35000"/>
            </a:schemeClr>
          </a:solidFill>
        </a:ln>
        <a:scene3d>
          <a:camera prst="orthographicFront"/>
          <a:lightRig rig="threePt" dir="t"/>
        </a:scene3d>
        <a:sp3d>
          <a:bevelT w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0">
              <a:solidFill>
                <a:sysClr val="windowText" lastClr="000000"/>
              </a:solidFill>
            </a:rPr>
            <a:t>Добавить</a:t>
          </a:r>
        </a:p>
      </xdr:txBody>
    </xdr:sp>
    <xdr:clientData fLocksWithSheet="0"/>
  </xdr:twoCellAnchor>
  <xdr:oneCellAnchor>
    <xdr:from>
      <xdr:col>1</xdr:col>
      <xdr:colOff>161925</xdr:colOff>
      <xdr:row>102</xdr:row>
      <xdr:rowOff>47625</xdr:rowOff>
    </xdr:from>
    <xdr:ext cx="1457325" cy="200025"/>
    <xdr:sp macro="" textlink="">
      <xdr:nvSpPr>
        <xdr:cNvPr id="3" name="Скругленный прямоугольник 2" descr="3 4 9 14 19 24 29&#10;">
          <a:extLst>
            <a:ext uri="{FF2B5EF4-FFF2-40B4-BE49-F238E27FC236}">
              <a16:creationId xmlns:a16="http://schemas.microsoft.com/office/drawing/2014/main" xmlns="" id="{00000000-0008-0000-4100-000003000000}"/>
            </a:ext>
          </a:extLst>
        </xdr:cNvPr>
        <xdr:cNvSpPr/>
      </xdr:nvSpPr>
      <xdr:spPr>
        <a:xfrm>
          <a:off x="400050" y="21526500"/>
          <a:ext cx="1457325" cy="200025"/>
        </a:xfrm>
        <a:prstGeom prst="roundRect">
          <a:avLst/>
        </a:prstGeom>
        <a:solidFill>
          <a:schemeClr val="bg1">
            <a:lumMod val="75000"/>
          </a:schemeClr>
        </a:solidFill>
        <a:ln w="6350">
          <a:solidFill>
            <a:schemeClr val="tx1">
              <a:lumMod val="65000"/>
              <a:lumOff val="35000"/>
            </a:schemeClr>
          </a:solidFill>
        </a:ln>
        <a:scene3d>
          <a:camera prst="orthographicFront"/>
          <a:lightRig rig="threePt" dir="t"/>
        </a:scene3d>
        <a:sp3d>
          <a:bevelT w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0">
              <a:solidFill>
                <a:sysClr val="windowText" lastClr="000000"/>
              </a:solidFill>
            </a:rPr>
            <a:t>Добавить</a:t>
          </a:r>
        </a:p>
      </xdr:txBody>
    </xdr:sp>
    <xdr:clientData fLocksWithSheet="0"/>
  </xdr:oneCellAnchor>
  <xdr:oneCellAnchor>
    <xdr:from>
      <xdr:col>1</xdr:col>
      <xdr:colOff>161925</xdr:colOff>
      <xdr:row>112</xdr:row>
      <xdr:rowOff>47625</xdr:rowOff>
    </xdr:from>
    <xdr:ext cx="1457325" cy="200025"/>
    <xdr:sp macro="" textlink="">
      <xdr:nvSpPr>
        <xdr:cNvPr id="4" name="Скругленный прямоугольник 3" descr="3 4 9 14 19 24 29&#10;">
          <a:extLst>
            <a:ext uri="{FF2B5EF4-FFF2-40B4-BE49-F238E27FC236}">
              <a16:creationId xmlns:a16="http://schemas.microsoft.com/office/drawing/2014/main" xmlns="" id="{00000000-0008-0000-4100-000004000000}"/>
            </a:ext>
          </a:extLst>
        </xdr:cNvPr>
        <xdr:cNvSpPr/>
      </xdr:nvSpPr>
      <xdr:spPr>
        <a:xfrm>
          <a:off x="400050" y="24088725"/>
          <a:ext cx="1457325" cy="200025"/>
        </a:xfrm>
        <a:prstGeom prst="roundRect">
          <a:avLst/>
        </a:prstGeom>
        <a:solidFill>
          <a:schemeClr val="bg1">
            <a:lumMod val="75000"/>
          </a:schemeClr>
        </a:solidFill>
        <a:ln w="6350">
          <a:solidFill>
            <a:schemeClr val="tx1">
              <a:lumMod val="65000"/>
              <a:lumOff val="35000"/>
            </a:schemeClr>
          </a:solidFill>
        </a:ln>
        <a:scene3d>
          <a:camera prst="orthographicFront"/>
          <a:lightRig rig="threePt" dir="t"/>
        </a:scene3d>
        <a:sp3d>
          <a:bevelT w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0">
              <a:solidFill>
                <a:sysClr val="windowText" lastClr="000000"/>
              </a:solidFill>
            </a:rPr>
            <a:t>Добавить</a:t>
          </a:r>
        </a:p>
      </xdr:txBody>
    </xdr:sp>
    <xdr:clientData fLocksWithSheet="0"/>
  </xdr:oneCellAnchor>
  <xdr:twoCellAnchor editAs="oneCell">
    <xdr:from>
      <xdr:col>1</xdr:col>
      <xdr:colOff>66675</xdr:colOff>
      <xdr:row>21</xdr:row>
      <xdr:rowOff>38100</xdr:rowOff>
    </xdr:from>
    <xdr:to>
      <xdr:col>1</xdr:col>
      <xdr:colOff>395478</xdr:colOff>
      <xdr:row>21</xdr:row>
      <xdr:rowOff>66294</xdr:rowOff>
    </xdr:to>
    <xdr:sp macro="" textlink="">
      <xdr:nvSpPr>
        <xdr:cNvPr id="5" name="b_unlock" hidden="1">
          <a:extLst>
            <a:ext uri="{FF2B5EF4-FFF2-40B4-BE49-F238E27FC236}">
              <a16:creationId xmlns:a16="http://schemas.microsoft.com/office/drawing/2014/main" xmlns="" id="{00000000-0008-0000-4100-000005000000}"/>
            </a:ext>
          </a:extLst>
        </xdr:cNvPr>
        <xdr:cNvSpPr/>
      </xdr:nvSpPr>
      <xdr:spPr>
        <a:xfrm>
          <a:off x="304800" y="3362325"/>
          <a:ext cx="323850" cy="32385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 fPrintsWithSheet="0"/>
  </xdr:twoCellAnchor>
  <xdr:twoCellAnchor editAs="oneCell">
    <xdr:from>
      <xdr:col>1</xdr:col>
      <xdr:colOff>76200</xdr:colOff>
      <xdr:row>20</xdr:row>
      <xdr:rowOff>180975</xdr:rowOff>
    </xdr:from>
    <xdr:to>
      <xdr:col>1</xdr:col>
      <xdr:colOff>415671</xdr:colOff>
      <xdr:row>21</xdr:row>
      <xdr:rowOff>51547</xdr:rowOff>
    </xdr:to>
    <xdr:sp macro="" textlink="">
      <xdr:nvSpPr>
        <xdr:cNvPr id="6" name="b_lock" descr="3, 2">
          <a:extLst>
            <a:ext uri="{FF2B5EF4-FFF2-40B4-BE49-F238E27FC236}">
              <a16:creationId xmlns:a16="http://schemas.microsoft.com/office/drawing/2014/main" xmlns="" id="{00000000-0008-0000-4100-000006000000}"/>
            </a:ext>
          </a:extLst>
        </xdr:cNvPr>
        <xdr:cNvSpPr/>
      </xdr:nvSpPr>
      <xdr:spPr>
        <a:xfrm>
          <a:off x="314325" y="3314700"/>
          <a:ext cx="333375" cy="342900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92</xdr:row>
      <xdr:rowOff>38101</xdr:rowOff>
    </xdr:from>
    <xdr:to>
      <xdr:col>1</xdr:col>
      <xdr:colOff>1619250</xdr:colOff>
      <xdr:row>92</xdr:row>
      <xdr:rowOff>228601</xdr:rowOff>
    </xdr:to>
    <xdr:sp macro="" textlink="">
      <xdr:nvSpPr>
        <xdr:cNvPr id="2" name="Скругленный прямоугольник 1" descr="3 4 9 14 19 24 29&#10;">
          <a:extLst>
            <a:ext uri="{FF2B5EF4-FFF2-40B4-BE49-F238E27FC236}">
              <a16:creationId xmlns:a16="http://schemas.microsoft.com/office/drawing/2014/main" xmlns="" id="{00000000-0008-0000-4500-000002000000}"/>
            </a:ext>
          </a:extLst>
        </xdr:cNvPr>
        <xdr:cNvSpPr/>
      </xdr:nvSpPr>
      <xdr:spPr>
        <a:xfrm>
          <a:off x="400050" y="16049626"/>
          <a:ext cx="1457325" cy="190500"/>
        </a:xfrm>
        <a:prstGeom prst="roundRect">
          <a:avLst/>
        </a:prstGeom>
        <a:solidFill>
          <a:schemeClr val="bg1">
            <a:lumMod val="75000"/>
          </a:schemeClr>
        </a:solidFill>
        <a:ln w="6350">
          <a:solidFill>
            <a:schemeClr val="tx1">
              <a:lumMod val="65000"/>
              <a:lumOff val="35000"/>
            </a:schemeClr>
          </a:solidFill>
        </a:ln>
        <a:scene3d>
          <a:camera prst="orthographicFront"/>
          <a:lightRig rig="threePt" dir="t"/>
        </a:scene3d>
        <a:sp3d>
          <a:bevelT w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0">
              <a:solidFill>
                <a:sysClr val="windowText" lastClr="000000"/>
              </a:solidFill>
            </a:rPr>
            <a:t>Добавить</a:t>
          </a:r>
        </a:p>
      </xdr:txBody>
    </xdr:sp>
    <xdr:clientData fLocksWithSheet="0"/>
  </xdr:twoCellAnchor>
  <xdr:oneCellAnchor>
    <xdr:from>
      <xdr:col>1</xdr:col>
      <xdr:colOff>161925</xdr:colOff>
      <xdr:row>101</xdr:row>
      <xdr:rowOff>38101</xdr:rowOff>
    </xdr:from>
    <xdr:ext cx="1457325" cy="190500"/>
    <xdr:sp macro="" textlink="">
      <xdr:nvSpPr>
        <xdr:cNvPr id="3" name="Скругленный прямоугольник 2" descr="3 4 9 14 19 24 29&#10;">
          <a:extLst>
            <a:ext uri="{FF2B5EF4-FFF2-40B4-BE49-F238E27FC236}">
              <a16:creationId xmlns:a16="http://schemas.microsoft.com/office/drawing/2014/main" xmlns="" id="{00000000-0008-0000-4500-000003000000}"/>
            </a:ext>
          </a:extLst>
        </xdr:cNvPr>
        <xdr:cNvSpPr/>
      </xdr:nvSpPr>
      <xdr:spPr>
        <a:xfrm>
          <a:off x="400050" y="17630776"/>
          <a:ext cx="1457325" cy="190500"/>
        </a:xfrm>
        <a:prstGeom prst="roundRect">
          <a:avLst/>
        </a:prstGeom>
        <a:solidFill>
          <a:schemeClr val="bg1">
            <a:lumMod val="75000"/>
          </a:schemeClr>
        </a:solidFill>
        <a:ln w="6350">
          <a:solidFill>
            <a:schemeClr val="tx1">
              <a:lumMod val="65000"/>
              <a:lumOff val="35000"/>
            </a:schemeClr>
          </a:solidFill>
        </a:ln>
        <a:scene3d>
          <a:camera prst="orthographicFront"/>
          <a:lightRig rig="threePt" dir="t"/>
        </a:scene3d>
        <a:sp3d>
          <a:bevelT w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0">
              <a:solidFill>
                <a:sysClr val="windowText" lastClr="000000"/>
              </a:solidFill>
            </a:rPr>
            <a:t>Добавить</a:t>
          </a:r>
        </a:p>
      </xdr:txBody>
    </xdr:sp>
    <xdr:clientData fLocksWithSheet="0"/>
  </xdr:oneCellAnchor>
  <xdr:oneCellAnchor>
    <xdr:from>
      <xdr:col>1</xdr:col>
      <xdr:colOff>161925</xdr:colOff>
      <xdr:row>110</xdr:row>
      <xdr:rowOff>38101</xdr:rowOff>
    </xdr:from>
    <xdr:ext cx="1457325" cy="190500"/>
    <xdr:sp macro="" textlink="">
      <xdr:nvSpPr>
        <xdr:cNvPr id="4" name="Скругленный прямоугольник 3" descr="3 4 9 14 19 24 29&#10;">
          <a:extLst>
            <a:ext uri="{FF2B5EF4-FFF2-40B4-BE49-F238E27FC236}">
              <a16:creationId xmlns:a16="http://schemas.microsoft.com/office/drawing/2014/main" xmlns="" id="{00000000-0008-0000-4500-000004000000}"/>
            </a:ext>
          </a:extLst>
        </xdr:cNvPr>
        <xdr:cNvSpPr/>
      </xdr:nvSpPr>
      <xdr:spPr>
        <a:xfrm>
          <a:off x="400050" y="19211926"/>
          <a:ext cx="1457325" cy="190500"/>
        </a:xfrm>
        <a:prstGeom prst="roundRect">
          <a:avLst/>
        </a:prstGeom>
        <a:solidFill>
          <a:schemeClr val="bg1">
            <a:lumMod val="75000"/>
          </a:schemeClr>
        </a:solidFill>
        <a:ln w="6350">
          <a:solidFill>
            <a:schemeClr val="tx1">
              <a:lumMod val="65000"/>
              <a:lumOff val="35000"/>
            </a:schemeClr>
          </a:solidFill>
        </a:ln>
        <a:scene3d>
          <a:camera prst="orthographicFront"/>
          <a:lightRig rig="threePt" dir="t"/>
        </a:scene3d>
        <a:sp3d>
          <a:bevelT w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0">
              <a:solidFill>
                <a:sysClr val="windowText" lastClr="000000"/>
              </a:solidFill>
            </a:rPr>
            <a:t>Добавить</a:t>
          </a:r>
        </a:p>
      </xdr:txBody>
    </xdr:sp>
    <xdr:clientData fLocksWithSheet="0"/>
  </xdr:oneCellAnchor>
  <xdr:twoCellAnchor editAs="oneCell">
    <xdr:from>
      <xdr:col>1</xdr:col>
      <xdr:colOff>57150</xdr:colOff>
      <xdr:row>20</xdr:row>
      <xdr:rowOff>66675</xdr:rowOff>
    </xdr:from>
    <xdr:to>
      <xdr:col>1</xdr:col>
      <xdr:colOff>381000</xdr:colOff>
      <xdr:row>22</xdr:row>
      <xdr:rowOff>66675</xdr:rowOff>
    </xdr:to>
    <xdr:sp macro="" textlink="">
      <xdr:nvSpPr>
        <xdr:cNvPr id="5" name="b_unlock" hidden="1">
          <a:extLst>
            <a:ext uri="{FF2B5EF4-FFF2-40B4-BE49-F238E27FC236}">
              <a16:creationId xmlns:a16="http://schemas.microsoft.com/office/drawing/2014/main" xmlns="" id="{00000000-0008-0000-4500-000006000000}"/>
            </a:ext>
          </a:extLst>
        </xdr:cNvPr>
        <xdr:cNvSpPr/>
      </xdr:nvSpPr>
      <xdr:spPr>
        <a:xfrm>
          <a:off x="295275" y="3333750"/>
          <a:ext cx="323850" cy="32385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 fPrintsWithSheet="0"/>
  </xdr:twoCellAnchor>
  <xdr:twoCellAnchor editAs="oneCell">
    <xdr:from>
      <xdr:col>1</xdr:col>
      <xdr:colOff>47625</xdr:colOff>
      <xdr:row>20</xdr:row>
      <xdr:rowOff>57150</xdr:rowOff>
    </xdr:from>
    <xdr:to>
      <xdr:col>1</xdr:col>
      <xdr:colOff>381000</xdr:colOff>
      <xdr:row>22</xdr:row>
      <xdr:rowOff>76200</xdr:rowOff>
    </xdr:to>
    <xdr:sp macro="" textlink="">
      <xdr:nvSpPr>
        <xdr:cNvPr id="6" name="b_lock" descr="3, 2">
          <a:extLst>
            <a:ext uri="{FF2B5EF4-FFF2-40B4-BE49-F238E27FC236}">
              <a16:creationId xmlns:a16="http://schemas.microsoft.com/office/drawing/2014/main" xmlns="" id="{00000000-0008-0000-4500-000005000000}"/>
            </a:ext>
          </a:extLst>
        </xdr:cNvPr>
        <xdr:cNvSpPr/>
      </xdr:nvSpPr>
      <xdr:spPr>
        <a:xfrm>
          <a:off x="285750" y="3324225"/>
          <a:ext cx="333375" cy="342900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tirbatyOG/Desktop/&#1054;&#1076;&#1080;&#1085;&#1094;&#1086;&#1074;&#1089;&#1082;&#1080;&#1081;%20&#1090;&#1077;&#1087;&#1083;&#1086;&#1089;&#1077;&#1090;&#1100;_BALANCE.CALC.TARIFF.WARM.2020YEAR_(v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&#1085;&#1086;&#1077;%20&#1088;&#1077;&#1075;&#1091;&#1083;&#1080;&#1088;&#1086;&#1074;&#1072;&#1085;&#1080;&#1077;%202022/&#1062;&#1048;&#1060;&#1056;&#1054;&#1042;&#1048;&#1047;&#1040;&#1062;&#1048;&#1071;/&#1064;&#1072;&#1073;&#1083;&#1086;&#1085;%20&#1089;&#1077;&#1090;&#1080;/&#1064;&#1072;&#1073;&#1083;&#1086;&#1085;/2021-01-26%20&#1086;&#1090;&#1087;&#1088;&#1072;&#1074;&#1083;&#1077;&#1085;%20&#1088;&#1072;&#1079;&#1088;&#1072;&#1073;&#1086;&#1090;&#1095;&#1080;&#1082;&#1072;&#1084;%20&#1084;&#1072;&#1082;&#1077;&#1090;/&#1050;&#1086;&#1087;&#1080;&#1103;%20smart%20template%20EE-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VLDData"/>
      <sheetName val="modVLDTM"/>
      <sheetName val="Инструкция"/>
      <sheetName val="Лог обновления"/>
      <sheetName val="Титульный"/>
      <sheetName val="Список территорий"/>
      <sheetName val="Список объектов"/>
      <sheetName val="ИП"/>
      <sheetName val="КС"/>
      <sheetName val="TECHSHEET"/>
      <sheetName val="TECH_HORISONTAL"/>
      <sheetName val="TECH_VERTICAL"/>
      <sheetName val="REESTR_ORG"/>
      <sheetName val="REESTR_SOURCE"/>
      <sheetName val="БПр"/>
      <sheetName val="БТр"/>
      <sheetName val="К"/>
      <sheetName val="Т"/>
      <sheetName val="ТМ1"/>
      <sheetName val="ТМ2"/>
      <sheetName val="ХВС.БПр"/>
      <sheetName val="ХВС.БТр"/>
      <sheetName val="ХВС.К"/>
      <sheetName val="ХВС.Р"/>
      <sheetName val="ХВС.ТМ1"/>
      <sheetName val="ХВС.ТМ2"/>
      <sheetName val="ВО.БПр"/>
      <sheetName val="ВО.БТр"/>
      <sheetName val="ВО.К"/>
      <sheetName val="ВО.Р"/>
      <sheetName val="ВО.ТМ1"/>
      <sheetName val="ВО.ТМ2"/>
      <sheetName val="ГВС.ТМ1"/>
      <sheetName val="ГВС.ТМ2"/>
      <sheetName val="ПП исх"/>
      <sheetName val="ПП вход"/>
      <sheetName val="ТН"/>
      <sheetName val="Комментарии"/>
      <sheetName val="Проверка"/>
      <sheetName val="REESTR_MO"/>
      <sheetName val="REESTR_LOCATION"/>
      <sheetName val="AUTHORISATION"/>
      <sheetName val="DICTIONARIES"/>
      <sheetName val="FILE_STORE_DATA"/>
      <sheetName val="PLAN1X_LIST_SUBSIDIARY"/>
      <sheetName val="PLAN1X_LIST_NVV"/>
      <sheetName val="PLAN1X_LIST_ORG"/>
      <sheetName val="PLAN1X_LIST_MO"/>
      <sheetName val="PLAN1X_LIST_DPR"/>
      <sheetName val="PLAN1X_LIST_SRC"/>
      <sheetName val="PLAN1X_LIST_CNCSN_IP"/>
      <sheetName val="PLAN1X_LIST_IP"/>
      <sheetName val="PLAN1X_LIST_CNCSN"/>
      <sheetName val="PLAN1X_LIST_PPL_TM"/>
      <sheetName val="PLAN1X_RESELL_OUTCOME"/>
      <sheetName val="PLAN1X_RESELL_INCOME"/>
      <sheetName val="PLAN1X_BPR"/>
      <sheetName val="PLAN1X_BTR"/>
      <sheetName val="PLAN1X_CALC"/>
      <sheetName val="PLAN1X_FUEL"/>
      <sheetName val="PLAN1X_REAGENT"/>
      <sheetName val="PLAN1X_TM1"/>
      <sheetName val="PLAN1X_TM2"/>
      <sheetName val="modGetGeoBase"/>
      <sheetName val="modServiceAPI"/>
      <sheetName val="modInfo"/>
      <sheetName val="modUIButtons"/>
      <sheetName val="modVLDCommon"/>
      <sheetName val="modVLDIntegrity"/>
      <sheetName val="modDataFEDERAL"/>
      <sheetName val="modGeneralAPI"/>
      <sheetName val="modSheetTitle"/>
      <sheetName val="modListMO"/>
      <sheetName val="modListObjects"/>
      <sheetName val="modListIp"/>
      <sheetName val="modListCncsn"/>
      <sheetName val="modBalPr"/>
      <sheetName val="modBalTr"/>
      <sheetName val="modCalc"/>
      <sheetName val="modFuel"/>
      <sheetName val="modReagent"/>
      <sheetName val="modTM1"/>
      <sheetName val="modTM2"/>
      <sheetName val="modResellIncome"/>
      <sheetName val="modResellOutcome"/>
      <sheetName val="modListPplTm"/>
      <sheetName val="modRequestSpecificData"/>
      <sheetName val="modRequestGenericData"/>
      <sheetName val="modfrmRegion"/>
      <sheetName val="modVLDGeneral"/>
      <sheetName val="modfrmPLAN1XCheckIn"/>
      <sheetName val="modfrmPLAN1XUpdate"/>
      <sheetName val="modPLAN1XUpdate"/>
      <sheetName val="modVLDUniqueness"/>
      <sheetName val="modfrmReestr"/>
      <sheetName val="modfrmOrg"/>
      <sheetName val="modfrmArea"/>
      <sheetName val="modUpdTemplMain"/>
      <sheetName val="modfrmCheckUpdates"/>
      <sheetName val="modfrmDateChoose"/>
      <sheetName val="modIHLCommandBar"/>
      <sheetName val="modfrmHEATAdditionalOrgData"/>
      <sheetName val="modfrmHEATFUELSelector"/>
      <sheetName val="modfrmReportMode"/>
      <sheetName val="modfrmDPRConstructor"/>
      <sheetName val="modfrmIPConstructor"/>
      <sheetName val="modfrmCNCSNConstructor"/>
      <sheetName val="modPOS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H9" t="str">
            <v>2020</v>
          </cell>
        </row>
        <row r="19">
          <cell r="H19" t="str">
            <v>Некомбинированное производство :: Передача :: Сбыт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R5">
            <v>1.2</v>
          </cell>
        </row>
        <row r="23">
          <cell r="H23" t="str">
            <v>ТЭ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замечания"/>
      <sheetName val="Титул"/>
      <sheetName val="Опрос"/>
      <sheetName val="ББ (2)"/>
      <sheetName val="ОФР (2)"/>
      <sheetName val="Чек-лист раздельный учет"/>
      <sheetName val="ББ"/>
      <sheetName val="ОФР"/>
      <sheetName val="ДЗ"/>
      <sheetName val="Форма описи"/>
      <sheetName val="1C"/>
      <sheetName val="ОПФ"/>
      <sheetName val="ПредметнаяОбласть"/>
      <sheetName val="ОтрасльЖКХ"/>
      <sheetName val="МетодыРегулирования"/>
      <sheetName val="МУНЫ"/>
      <sheetName val="Поставщики"/>
      <sheetName val="Табл.1.6"/>
      <sheetName val="_скрытый"/>
      <sheetName val="_Директории"/>
      <sheetName val="_Виды деятельности"/>
      <sheetName val="набор_листов"/>
      <sheetName val="Листы"/>
      <sheetName val="Соответствия"/>
      <sheetName val="Титульный"/>
      <sheetName val="Скрытый"/>
      <sheetName val="Активы"/>
      <sheetName val="Активы для ГО"/>
      <sheetName val="Активы-Эл"/>
      <sheetName val="Активы-Эл_Анализ"/>
      <sheetName val="Аренда"/>
      <sheetName val="Амортизация"/>
      <sheetName val="Абоненты"/>
      <sheetName val="Транспортирование"/>
      <sheetName val="Налог водный"/>
      <sheetName val="РСД"/>
      <sheetName val="Налог земельный"/>
      <sheetName val="Транспортный налог"/>
      <sheetName val="НВОС"/>
      <sheetName val="ФОТ-Эл"/>
      <sheetName val="ФОТ"/>
      <sheetName val="ПР"/>
      <sheetName val="АУП"/>
      <sheetName val="ФОТ-Эл РЕГ"/>
      <sheetName val="УНПХ"/>
      <sheetName val="Подряд"/>
      <sheetName val="ЭЭ-1"/>
      <sheetName val="ЭЭ-2"/>
      <sheetName val="Норм.прибыль"/>
      <sheetName val="Топливо"/>
      <sheetName val="Топливо-1"/>
      <sheetName val="Запасы топлива"/>
      <sheetName val="Материалы"/>
      <sheetName val="Смазочные материалы"/>
      <sheetName val="импорт данных"/>
      <sheetName val="Активы-р"/>
      <sheetName val="ИКА"/>
      <sheetName val="OPEX для ИКА"/>
      <sheetName val="ИСУ"/>
      <sheetName val="Абоненты_"/>
      <sheetName val="импорт данных РЕГ"/>
      <sheetName val="ФАЙЛ Баланс_"/>
      <sheetName val="Титульный баланс"/>
      <sheetName val="Баланс ЭЭ"/>
      <sheetName val="Баланс Мощности"/>
      <sheetName val="Ур потерь"/>
      <sheetName val="Баланс ЭЭ РЕГ"/>
      <sheetName val="Баланс Мощности РЕГ"/>
      <sheetName val="ФАЙЛ КНК"/>
      <sheetName val="Титульный2"/>
      <sheetName val="Форма 1.3"/>
      <sheetName val="Форма 1.7"/>
      <sheetName val="Форма 1.9"/>
      <sheetName val="Форма 3.1"/>
      <sheetName val="Форма 3.2"/>
      <sheetName val="Форма 4.1"/>
      <sheetName val="Форма 4.2"/>
      <sheetName val="Форма 8.1"/>
      <sheetName val="Форма 8.1.1"/>
      <sheetName val="Форма 8.3"/>
      <sheetName val="ИКА-Эл"/>
      <sheetName val="Активы для АИС"/>
      <sheetName val="Критерии ТСО"/>
      <sheetName val="Сценарии"/>
      <sheetName val="Расчет потерь"/>
      <sheetName val="Баланс ВО"/>
      <sheetName val="Баланс_ошибки"/>
      <sheetName val="Баланс ВС"/>
      <sheetName val="Баланс ТС"/>
      <sheetName val="Баланс ТК"/>
      <sheetName val="Баланс ТК РЕГ"/>
      <sheetName val="Баланс ТН"/>
      <sheetName val="Баланс ТКО"/>
      <sheetName val="Баланс КПО"/>
      <sheetName val="Топливо 2"/>
      <sheetName val="Энергоресурс"/>
      <sheetName val="Электроэнергия"/>
      <sheetName val="Аморт+Норм.прибыль"/>
      <sheetName val="Ср анализ Баланса"/>
      <sheetName val="Услуги РО"/>
      <sheetName val="Корректировка НВВ"/>
      <sheetName val="Операционные"/>
      <sheetName val="Неподконтрольные"/>
      <sheetName val="Ком потерь"/>
      <sheetName val="Операционные_ЭОР"/>
      <sheetName val="Неподконтрольные_ЭОР"/>
      <sheetName val="ИП + источники"/>
      <sheetName val="Корр ИП ЭЭ"/>
      <sheetName val="Корректировка ИП"/>
      <sheetName val="Бездоговорное"/>
      <sheetName val="Кор по потерям РЕГ"/>
      <sheetName val="Анализ ФАКТА ДПР"/>
      <sheetName val="БЭНЧ"/>
      <sheetName val="Рейтинг эффективности"/>
      <sheetName val="Кор ОПЕРАЦ"/>
      <sheetName val="Кор по доходам"/>
      <sheetName val="Кор по потерям"/>
      <sheetName val="Кор НиК"/>
      <sheetName val="Доступные источники"/>
      <sheetName val="Заключение для регулятора"/>
      <sheetName val="Кор НВВ"/>
      <sheetName val="Кор НВВ РЕГ"/>
      <sheetName val="Расчет тарифов"/>
      <sheetName val="ГВС"/>
      <sheetName val="Калькуляция"/>
      <sheetName val="Доплист"/>
      <sheetName val="НВВ по уровням"/>
      <sheetName val="Импорт из НИК"/>
      <sheetName val="ИМпорт из баланса"/>
      <sheetName val="Прил_НИК"/>
      <sheetName val="Кальк для ГО"/>
      <sheetName val="ПП"/>
      <sheetName val="ПП РЕГ"/>
      <sheetName val="Корректировка НВВ ТС"/>
      <sheetName val="ГВС РЕГ"/>
      <sheetName val="Заявка"/>
      <sheetName val="Исходные"/>
      <sheetName val="Эталоны по МУ"/>
      <sheetName val="НВВ Эталон"/>
      <sheetName val="НВВ ЭОЗ"/>
      <sheetName val="расчет СН на год i"/>
      <sheetName val="КТП и ТВ"/>
      <sheetName val="ТВнас(i-1)"/>
      <sheetName val="ТВнас(i)"/>
      <sheetName val="ТВпп"/>
      <sheetName val="ТВсет"/>
      <sheetName val="откл НВВ факт i-2"/>
      <sheetName val="принятие на обслуж факт i-2"/>
      <sheetName val="откл КТП_ИПЦ факт i-2"/>
      <sheetName val="откл РД факт i-2"/>
      <sheetName val="перекр план на год i"/>
      <sheetName val="прогноз тарифов на год i"/>
      <sheetName val="перекр факт i-2"/>
      <sheetName val="Копия smart template EE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0">
          <cell r="P70">
            <v>40000</v>
          </cell>
        </row>
        <row r="71">
          <cell r="P71">
            <v>100000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>
    <tabColor rgb="FFCCFF99"/>
  </sheetPr>
  <dimension ref="A1:AN118"/>
  <sheetViews>
    <sheetView tabSelected="1" topLeftCell="A18" zoomScaleNormal="100" workbookViewId="0">
      <pane xSplit="3" ySplit="6" topLeftCell="D78" activePane="bottomRight" state="frozen"/>
      <selection activeCell="A18" sqref="A18"/>
      <selection pane="topRight" activeCell="D18" sqref="D18"/>
      <selection pane="bottomLeft" activeCell="A24" sqref="A24"/>
      <selection pane="bottomRight" activeCell="AA29" sqref="AA29"/>
    </sheetView>
  </sheetViews>
  <sheetFormatPr defaultColWidth="9.140625" defaultRowHeight="12.75" x14ac:dyDescent="0.2"/>
  <cols>
    <col min="1" max="1" width="3.5703125" style="167" customWidth="1"/>
    <col min="2" max="2" width="45" style="3" customWidth="1"/>
    <col min="3" max="3" width="14.85546875" style="3" customWidth="1"/>
    <col min="4" max="18" width="9.85546875" style="3" hidden="1" customWidth="1"/>
    <col min="19" max="19" width="9.140625" style="3" bestFit="1" customWidth="1"/>
    <col min="20" max="33" width="9.85546875" style="3" customWidth="1"/>
    <col min="34" max="16384" width="9.140625" style="3"/>
  </cols>
  <sheetData>
    <row r="1" spans="3:4" customFormat="1" ht="12" hidden="1" customHeight="1" x14ac:dyDescent="0.25"/>
    <row r="2" spans="3:4" customFormat="1" ht="12" hidden="1" customHeight="1" x14ac:dyDescent="0.25"/>
    <row r="3" spans="3:4" customFormat="1" ht="12" hidden="1" customHeight="1" x14ac:dyDescent="0.25"/>
    <row r="4" spans="3:4" customFormat="1" ht="12" hidden="1" customHeight="1" x14ac:dyDescent="0.25"/>
    <row r="5" spans="3:4" customFormat="1" ht="12" hidden="1" customHeight="1" x14ac:dyDescent="0.25"/>
    <row r="6" spans="3:4" customFormat="1" ht="12" hidden="1" customHeight="1" x14ac:dyDescent="0.25"/>
    <row r="7" spans="3:4" customFormat="1" ht="12" hidden="1" customHeight="1" x14ac:dyDescent="0.25"/>
    <row r="8" spans="3:4" customFormat="1" ht="12" hidden="1" customHeight="1" x14ac:dyDescent="0.25"/>
    <row r="9" spans="3:4" customFormat="1" ht="12" hidden="1" customHeight="1" x14ac:dyDescent="0.25">
      <c r="C9" s="207"/>
      <c r="D9" s="208">
        <v>2022</v>
      </c>
    </row>
    <row r="10" spans="3:4" customFormat="1" ht="12" hidden="1" customHeight="1" x14ac:dyDescent="0.25"/>
    <row r="11" spans="3:4" customFormat="1" ht="12" hidden="1" customHeight="1" x14ac:dyDescent="0.25"/>
    <row r="12" spans="3:4" customFormat="1" ht="12" hidden="1" customHeight="1" x14ac:dyDescent="0.25"/>
    <row r="13" spans="3:4" customFormat="1" ht="12" hidden="1" customHeight="1" x14ac:dyDescent="0.25"/>
    <row r="14" spans="3:4" customFormat="1" ht="12" hidden="1" customHeight="1" x14ac:dyDescent="0.25"/>
    <row r="15" spans="3:4" customFormat="1" ht="12" hidden="1" customHeight="1" x14ac:dyDescent="0.25"/>
    <row r="16" spans="3:4" customFormat="1" ht="12" hidden="1" customHeight="1" x14ac:dyDescent="0.25"/>
    <row r="17" spans="1:40" customFormat="1" ht="12" hidden="1" customHeight="1" x14ac:dyDescent="0.25"/>
    <row r="18" spans="1:40" customFormat="1" ht="16.5" customHeight="1" x14ac:dyDescent="0.25"/>
    <row r="19" spans="1:40" s="9" customFormat="1" x14ac:dyDescent="0.2">
      <c r="A19" s="5"/>
      <c r="B19" s="6" t="s">
        <v>0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243"/>
      <c r="Y19" s="243"/>
      <c r="Z19" s="8"/>
      <c r="AA19" s="8"/>
      <c r="AB19" s="8"/>
      <c r="AC19" s="8"/>
      <c r="AD19" s="243"/>
      <c r="AE19" s="8"/>
      <c r="AF19" s="8"/>
      <c r="AG19" s="8"/>
      <c r="AH19" s="2"/>
      <c r="AI19" s="2"/>
      <c r="AJ19" s="2"/>
      <c r="AK19" s="2"/>
      <c r="AL19" s="2"/>
      <c r="AM19" s="2"/>
      <c r="AN19" s="2"/>
    </row>
    <row r="20" spans="1:40" s="9" customFormat="1" ht="13.5" thickBot="1" x14ac:dyDescent="0.25">
      <c r="A20" s="5"/>
      <c r="B20" s="10"/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2"/>
      <c r="AJ20" s="2"/>
      <c r="AK20" s="2"/>
      <c r="AL20" s="2"/>
      <c r="AM20" s="2"/>
      <c r="AN20" s="2"/>
    </row>
    <row r="21" spans="1:40" s="9" customFormat="1" ht="15" customHeight="1" x14ac:dyDescent="0.2">
      <c r="A21" s="12"/>
      <c r="B21" s="260" t="s">
        <v>1</v>
      </c>
      <c r="C21" s="263" t="s">
        <v>2</v>
      </c>
      <c r="D21" s="251" t="str">
        <f>"Факт " &amp; $D$9-2 &amp; " года"</f>
        <v>Факт 2020 года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3"/>
      <c r="S21" s="254" t="str">
        <f>"Предложение организации на " &amp; $D$9 &amp; " год"</f>
        <v>Предложение организации на 2022 год</v>
      </c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6"/>
      <c r="AH21" s="2"/>
      <c r="AI21" s="2"/>
      <c r="AJ21" s="2"/>
      <c r="AK21" s="2"/>
      <c r="AL21" s="2"/>
      <c r="AM21" s="2"/>
      <c r="AN21" s="2"/>
    </row>
    <row r="22" spans="1:40" s="9" customFormat="1" ht="15" customHeight="1" x14ac:dyDescent="0.2">
      <c r="A22" s="12"/>
      <c r="B22" s="261"/>
      <c r="C22" s="264"/>
      <c r="D22" s="266" t="s">
        <v>3</v>
      </c>
      <c r="E22" s="267"/>
      <c r="F22" s="267"/>
      <c r="G22" s="267"/>
      <c r="H22" s="268"/>
      <c r="I22" s="258" t="s">
        <v>4</v>
      </c>
      <c r="J22" s="267"/>
      <c r="K22" s="267"/>
      <c r="L22" s="267"/>
      <c r="M22" s="268"/>
      <c r="N22" s="258" t="s">
        <v>5</v>
      </c>
      <c r="O22" s="267"/>
      <c r="P22" s="267"/>
      <c r="Q22" s="267"/>
      <c r="R22" s="269"/>
      <c r="S22" s="266" t="s">
        <v>3</v>
      </c>
      <c r="T22" s="267"/>
      <c r="U22" s="267"/>
      <c r="V22" s="267"/>
      <c r="W22" s="268"/>
      <c r="X22" s="258" t="s">
        <v>4</v>
      </c>
      <c r="Y22" s="267"/>
      <c r="Z22" s="267"/>
      <c r="AA22" s="267"/>
      <c r="AB22" s="268"/>
      <c r="AC22" s="258" t="s">
        <v>5</v>
      </c>
      <c r="AD22" s="267"/>
      <c r="AE22" s="267"/>
      <c r="AF22" s="267"/>
      <c r="AG22" s="269"/>
      <c r="AH22" s="2"/>
      <c r="AI22" s="2"/>
      <c r="AJ22" s="2"/>
      <c r="AK22" s="2"/>
      <c r="AL22" s="2"/>
      <c r="AM22" s="2"/>
      <c r="AN22" s="2"/>
    </row>
    <row r="23" spans="1:40" s="9" customFormat="1" ht="15" customHeight="1" thickBot="1" x14ac:dyDescent="0.25">
      <c r="A23" s="12"/>
      <c r="B23" s="262"/>
      <c r="C23" s="265"/>
      <c r="D23" s="13" t="s">
        <v>6</v>
      </c>
      <c r="E23" s="14" t="s">
        <v>7</v>
      </c>
      <c r="F23" s="14" t="s">
        <v>8</v>
      </c>
      <c r="G23" s="14" t="s">
        <v>9</v>
      </c>
      <c r="H23" s="14" t="s">
        <v>10</v>
      </c>
      <c r="I23" s="14" t="s">
        <v>6</v>
      </c>
      <c r="J23" s="14" t="s">
        <v>7</v>
      </c>
      <c r="K23" s="14" t="s">
        <v>8</v>
      </c>
      <c r="L23" s="14" t="s">
        <v>9</v>
      </c>
      <c r="M23" s="14" t="s">
        <v>10</v>
      </c>
      <c r="N23" s="14" t="s">
        <v>6</v>
      </c>
      <c r="O23" s="14" t="s">
        <v>7</v>
      </c>
      <c r="P23" s="14" t="s">
        <v>8</v>
      </c>
      <c r="Q23" s="14" t="s">
        <v>9</v>
      </c>
      <c r="R23" s="15" t="s">
        <v>10</v>
      </c>
      <c r="S23" s="13" t="s">
        <v>6</v>
      </c>
      <c r="T23" s="14" t="s">
        <v>7</v>
      </c>
      <c r="U23" s="14" t="s">
        <v>8</v>
      </c>
      <c r="V23" s="14" t="s">
        <v>9</v>
      </c>
      <c r="W23" s="14" t="s">
        <v>10</v>
      </c>
      <c r="X23" s="16" t="s">
        <v>6</v>
      </c>
      <c r="Y23" s="16" t="s">
        <v>7</v>
      </c>
      <c r="Z23" s="16" t="s">
        <v>8</v>
      </c>
      <c r="AA23" s="16" t="s">
        <v>9</v>
      </c>
      <c r="AB23" s="16" t="s">
        <v>10</v>
      </c>
      <c r="AC23" s="14" t="s">
        <v>6</v>
      </c>
      <c r="AD23" s="14" t="s">
        <v>7</v>
      </c>
      <c r="AE23" s="14" t="s">
        <v>8</v>
      </c>
      <c r="AF23" s="14" t="s">
        <v>9</v>
      </c>
      <c r="AG23" s="17" t="s">
        <v>10</v>
      </c>
      <c r="AH23" s="2"/>
      <c r="AI23" s="2"/>
      <c r="AJ23" s="2"/>
      <c r="AK23" s="2"/>
      <c r="AL23" s="2"/>
      <c r="AM23" s="2"/>
      <c r="AN23" s="2"/>
    </row>
    <row r="24" spans="1:40" s="9" customFormat="1" x14ac:dyDescent="0.2">
      <c r="A24" s="18"/>
      <c r="B24" s="19" t="s">
        <v>11</v>
      </c>
      <c r="C24" s="20" t="s">
        <v>12</v>
      </c>
      <c r="D24" s="21">
        <f>ROUND(I24+N24,4)</f>
        <v>168.1019</v>
      </c>
      <c r="E24" s="22">
        <f>ROUND(J24+O24,4)</f>
        <v>168.1019</v>
      </c>
      <c r="F24" s="22">
        <f>ROUND(K24+P24,4)</f>
        <v>0</v>
      </c>
      <c r="G24" s="22">
        <f>ROUND(L24+Q24,4)</f>
        <v>113.4914</v>
      </c>
      <c r="H24" s="23">
        <f>ROUND(M24+R24,4)</f>
        <v>0</v>
      </c>
      <c r="I24" s="24">
        <f>ROUND(I30+I31+I32+I33,4)</f>
        <v>80.071399999999997</v>
      </c>
      <c r="J24" s="22">
        <f>ROUND(J30+J31+J32+J33,4)</f>
        <v>80.071399999999997</v>
      </c>
      <c r="K24" s="22">
        <f>ROUND(K25+K30+K31+K32+K33,4)</f>
        <v>0</v>
      </c>
      <c r="L24" s="22">
        <f>ROUND(L25+L30+L31+L32+L33,4)</f>
        <v>51.963999999999999</v>
      </c>
      <c r="M24" s="25">
        <f>ROUND(M25+M30+M31+M32+M33,4)</f>
        <v>0</v>
      </c>
      <c r="N24" s="21">
        <f>ROUND(N30+N31+N32+N33,4)</f>
        <v>88.030500000000004</v>
      </c>
      <c r="O24" s="22">
        <f>ROUND(O30+O31+O32+O33,4)</f>
        <v>88.030500000000004</v>
      </c>
      <c r="P24" s="22">
        <f>ROUND(P25+P30+P31+P32+P33,4)</f>
        <v>0</v>
      </c>
      <c r="Q24" s="22">
        <f>ROUND(Q25+Q30+Q31+Q32+Q33,4)</f>
        <v>61.5274</v>
      </c>
      <c r="R24" s="23">
        <f>ROUND(R25+R30+R31+R32+R33,4)</f>
        <v>0</v>
      </c>
      <c r="S24" s="24">
        <f>ROUND(X24+AC24,4)</f>
        <v>162.46420000000001</v>
      </c>
      <c r="T24" s="22">
        <f>ROUND(Y24+AD24,4)</f>
        <v>162.46420000000001</v>
      </c>
      <c r="U24" s="22">
        <f>ROUND(Z24+AE24,4)</f>
        <v>0</v>
      </c>
      <c r="V24" s="22">
        <f>ROUND(AA24+AF24,4)</f>
        <v>108.3903</v>
      </c>
      <c r="W24" s="25">
        <f>ROUND(AB24+AG24,4)</f>
        <v>0</v>
      </c>
      <c r="X24" s="24">
        <f>X33+X32+X31+X30</f>
        <v>77.69462200000001</v>
      </c>
      <c r="Y24" s="22">
        <f>Y33+Y32+Y31+Y30</f>
        <v>77.69462200000001</v>
      </c>
      <c r="Z24" s="22">
        <f>Z33+Z32+Z31+Z30+Z25</f>
        <v>0</v>
      </c>
      <c r="AA24" s="22">
        <f>AA33+AA32+AA31+AA30+AA25</f>
        <v>49.730743787032011</v>
      </c>
      <c r="AB24" s="25">
        <f>AB37+AB36+AB34</f>
        <v>0</v>
      </c>
      <c r="AC24" s="24">
        <f>AC33+AC32+AC31+AC30</f>
        <v>84.769570999999999</v>
      </c>
      <c r="AD24" s="22">
        <f>AD33+AD32+AD31+AD30</f>
        <v>84.769570999999999</v>
      </c>
      <c r="AE24" s="22">
        <f>AE33+AE32+AE31+AE30+AE25</f>
        <v>0</v>
      </c>
      <c r="AF24" s="22">
        <f>AF33+AF32+AF31+AF30+AF25</f>
        <v>58.659569413751001</v>
      </c>
      <c r="AG24" s="25">
        <f>AG37+AG36+AG34</f>
        <v>0</v>
      </c>
      <c r="AH24" s="2"/>
      <c r="AI24" s="2"/>
      <c r="AJ24" s="2"/>
      <c r="AK24" s="2"/>
      <c r="AL24" s="2"/>
      <c r="AM24" s="2"/>
      <c r="AN24" s="2"/>
    </row>
    <row r="25" spans="1:40" s="9" customFormat="1" x14ac:dyDescent="0.2">
      <c r="A25" s="26"/>
      <c r="B25" s="27" t="s">
        <v>13</v>
      </c>
      <c r="C25" s="28" t="s">
        <v>12</v>
      </c>
      <c r="D25" s="29"/>
      <c r="E25" s="30" t="s">
        <v>14</v>
      </c>
      <c r="F25" s="31">
        <f>ROUND(K25+P25,4)</f>
        <v>0</v>
      </c>
      <c r="G25" s="31">
        <f>ROUND(L25+Q25,4)</f>
        <v>113.4914</v>
      </c>
      <c r="H25" s="32">
        <f>ROUND(M25+R25,4)</f>
        <v>0</v>
      </c>
      <c r="I25" s="33" t="s">
        <v>14</v>
      </c>
      <c r="J25" s="30" t="s">
        <v>14</v>
      </c>
      <c r="K25" s="34">
        <f>ROUND(K27,4)</f>
        <v>0</v>
      </c>
      <c r="L25" s="34">
        <f>ROUND(L27+L28,4)</f>
        <v>51.963999999999999</v>
      </c>
      <c r="M25" s="35">
        <f>ROUND(M27+M28+M29,4)</f>
        <v>0</v>
      </c>
      <c r="N25" s="29" t="s">
        <v>14</v>
      </c>
      <c r="O25" s="30" t="s">
        <v>14</v>
      </c>
      <c r="P25" s="34">
        <f>ROUND(P27,4)</f>
        <v>0</v>
      </c>
      <c r="Q25" s="34">
        <f>ROUND(Q27+Q28,4)</f>
        <v>61.5274</v>
      </c>
      <c r="R25" s="50">
        <f>ROUND(R27+R28+R29,4)</f>
        <v>0</v>
      </c>
      <c r="S25" s="33" t="s">
        <v>14</v>
      </c>
      <c r="T25" s="30" t="s">
        <v>14</v>
      </c>
      <c r="U25" s="31">
        <f>ROUND(Z25+AE25,4)</f>
        <v>0</v>
      </c>
      <c r="V25" s="31">
        <f>ROUND(AA25+AF25,4)</f>
        <v>108.3903</v>
      </c>
      <c r="W25" s="52">
        <f>ROUND(AB25+AG25,4)</f>
        <v>0</v>
      </c>
      <c r="X25" s="33" t="s">
        <v>14</v>
      </c>
      <c r="Y25" s="30" t="s">
        <v>14</v>
      </c>
      <c r="Z25" s="34">
        <f>Z27</f>
        <v>0</v>
      </c>
      <c r="AA25" s="34">
        <f>AA28+AA27</f>
        <v>49.730743787032011</v>
      </c>
      <c r="AB25" s="35">
        <f>AB29</f>
        <v>0</v>
      </c>
      <c r="AC25" s="33" t="s">
        <v>14</v>
      </c>
      <c r="AD25" s="30" t="s">
        <v>14</v>
      </c>
      <c r="AE25" s="34">
        <f>AE27</f>
        <v>0</v>
      </c>
      <c r="AF25" s="34">
        <f>AF28+AF27</f>
        <v>58.659569413751001</v>
      </c>
      <c r="AG25" s="35">
        <f>AG29</f>
        <v>0</v>
      </c>
      <c r="AH25" s="2"/>
      <c r="AI25" s="2"/>
      <c r="AJ25" s="2"/>
      <c r="AK25" s="2"/>
      <c r="AL25" s="2"/>
      <c r="AM25" s="2"/>
      <c r="AN25" s="2"/>
    </row>
    <row r="26" spans="1:40" s="9" customFormat="1" x14ac:dyDescent="0.2">
      <c r="A26" s="26"/>
      <c r="B26" s="27" t="s">
        <v>15</v>
      </c>
      <c r="C26" s="28" t="s">
        <v>12</v>
      </c>
      <c r="D26" s="29" t="s">
        <v>14</v>
      </c>
      <c r="E26" s="30" t="s">
        <v>14</v>
      </c>
      <c r="F26" s="30" t="s">
        <v>14</v>
      </c>
      <c r="G26" s="30" t="s">
        <v>14</v>
      </c>
      <c r="H26" s="36" t="s">
        <v>14</v>
      </c>
      <c r="I26" s="33" t="s">
        <v>14</v>
      </c>
      <c r="J26" s="30" t="s">
        <v>14</v>
      </c>
      <c r="K26" s="30" t="s">
        <v>14</v>
      </c>
      <c r="L26" s="30" t="s">
        <v>14</v>
      </c>
      <c r="M26" s="37" t="s">
        <v>14</v>
      </c>
      <c r="N26" s="29" t="s">
        <v>14</v>
      </c>
      <c r="O26" s="30" t="s">
        <v>14</v>
      </c>
      <c r="P26" s="30" t="s">
        <v>14</v>
      </c>
      <c r="Q26" s="30" t="s">
        <v>14</v>
      </c>
      <c r="R26" s="36" t="s">
        <v>14</v>
      </c>
      <c r="S26" s="33" t="s">
        <v>14</v>
      </c>
      <c r="T26" s="30" t="s">
        <v>14</v>
      </c>
      <c r="U26" s="30" t="s">
        <v>14</v>
      </c>
      <c r="V26" s="30" t="s">
        <v>14</v>
      </c>
      <c r="W26" s="37" t="s">
        <v>14</v>
      </c>
      <c r="X26" s="33" t="s">
        <v>14</v>
      </c>
      <c r="Y26" s="30" t="s">
        <v>14</v>
      </c>
      <c r="Z26" s="30" t="s">
        <v>14</v>
      </c>
      <c r="AA26" s="30" t="s">
        <v>14</v>
      </c>
      <c r="AB26" s="37" t="s">
        <v>14</v>
      </c>
      <c r="AC26" s="33" t="s">
        <v>14</v>
      </c>
      <c r="AD26" s="30" t="s">
        <v>14</v>
      </c>
      <c r="AE26" s="30" t="s">
        <v>14</v>
      </c>
      <c r="AF26" s="30" t="s">
        <v>14</v>
      </c>
      <c r="AG26" s="37" t="s">
        <v>14</v>
      </c>
      <c r="AH26" s="2"/>
      <c r="AI26" s="2"/>
      <c r="AJ26" s="2"/>
      <c r="AK26" s="2"/>
      <c r="AL26" s="2"/>
      <c r="AM26" s="2"/>
      <c r="AN26" s="2"/>
    </row>
    <row r="27" spans="1:40" s="9" customFormat="1" x14ac:dyDescent="0.2">
      <c r="A27" s="5"/>
      <c r="B27" s="38" t="s">
        <v>7</v>
      </c>
      <c r="C27" s="39" t="s">
        <v>12</v>
      </c>
      <c r="D27" s="40" t="s">
        <v>14</v>
      </c>
      <c r="E27" s="41" t="s">
        <v>14</v>
      </c>
      <c r="F27" s="31">
        <f>ROUND(K27+P27,4)</f>
        <v>0</v>
      </c>
      <c r="G27" s="31">
        <f>ROUND(L27+Q27,4)</f>
        <v>113.4914</v>
      </c>
      <c r="H27" s="32">
        <f>ROUND(M27+R27,4)</f>
        <v>0</v>
      </c>
      <c r="I27" s="42" t="s">
        <v>14</v>
      </c>
      <c r="J27" s="41" t="s">
        <v>14</v>
      </c>
      <c r="K27" s="43"/>
      <c r="L27" s="34">
        <f>ROUND(J24-J34-J36-J37-M27-K27,4)</f>
        <v>51.963999999999999</v>
      </c>
      <c r="M27" s="44"/>
      <c r="N27" s="40" t="s">
        <v>14</v>
      </c>
      <c r="O27" s="41" t="s">
        <v>14</v>
      </c>
      <c r="P27" s="43"/>
      <c r="Q27" s="34">
        <f>ROUND(O24-O34-O36-O37-R27-P27,4)</f>
        <v>61.5274</v>
      </c>
      <c r="R27" s="209"/>
      <c r="S27" s="42" t="s">
        <v>14</v>
      </c>
      <c r="T27" s="41" t="s">
        <v>14</v>
      </c>
      <c r="U27" s="31">
        <f>ROUND(Z27+AE27,4)</f>
        <v>0</v>
      </c>
      <c r="V27" s="31">
        <f>ROUND(AA27+AF27,4)</f>
        <v>108.3903</v>
      </c>
      <c r="W27" s="52">
        <f>ROUND(AB27+AG27,4)</f>
        <v>0</v>
      </c>
      <c r="X27" s="33" t="s">
        <v>14</v>
      </c>
      <c r="Y27" s="30" t="s">
        <v>14</v>
      </c>
      <c r="Z27" s="43"/>
      <c r="AA27" s="34">
        <f>Y24-Y34-Y36-Y37-Z27</f>
        <v>49.730743787032011</v>
      </c>
      <c r="AB27" s="44"/>
      <c r="AC27" s="33" t="s">
        <v>14</v>
      </c>
      <c r="AD27" s="30" t="s">
        <v>14</v>
      </c>
      <c r="AE27" s="43"/>
      <c r="AF27" s="34">
        <f>AD24-AD34-AD36-AD37-AE27</f>
        <v>58.659569413751001</v>
      </c>
      <c r="AG27" s="44"/>
      <c r="AH27" s="2"/>
      <c r="AI27" s="2"/>
      <c r="AJ27" s="2"/>
      <c r="AK27" s="2"/>
      <c r="AL27" s="2"/>
      <c r="AM27" s="2"/>
      <c r="AN27" s="2"/>
    </row>
    <row r="28" spans="1:40" s="9" customFormat="1" x14ac:dyDescent="0.2">
      <c r="A28" s="5"/>
      <c r="B28" s="38" t="s">
        <v>8</v>
      </c>
      <c r="C28" s="39" t="s">
        <v>12</v>
      </c>
      <c r="D28" s="40" t="s">
        <v>14</v>
      </c>
      <c r="E28" s="41" t="s">
        <v>14</v>
      </c>
      <c r="F28" s="30" t="s">
        <v>14</v>
      </c>
      <c r="G28" s="31">
        <f>ROUND(L28+Q28,4)</f>
        <v>0</v>
      </c>
      <c r="H28" s="32">
        <f>ROUND(M28+R28,4)</f>
        <v>0</v>
      </c>
      <c r="I28" s="42" t="s">
        <v>14</v>
      </c>
      <c r="J28" s="41" t="s">
        <v>14</v>
      </c>
      <c r="K28" s="41" t="s">
        <v>14</v>
      </c>
      <c r="L28" s="34">
        <f>ROUND(K24-K34-K36-K37-M28,4)</f>
        <v>0</v>
      </c>
      <c r="M28" s="44"/>
      <c r="N28" s="40" t="s">
        <v>14</v>
      </c>
      <c r="O28" s="41" t="s">
        <v>14</v>
      </c>
      <c r="P28" s="41" t="s">
        <v>14</v>
      </c>
      <c r="Q28" s="34">
        <f>ROUND(P24-P34-P36-P37-R28,4)</f>
        <v>0</v>
      </c>
      <c r="R28" s="209"/>
      <c r="S28" s="42" t="s">
        <v>14</v>
      </c>
      <c r="T28" s="41" t="s">
        <v>14</v>
      </c>
      <c r="U28" s="30" t="s">
        <v>14</v>
      </c>
      <c r="V28" s="31">
        <f>ROUND(AA28+AF28,4)</f>
        <v>0</v>
      </c>
      <c r="W28" s="52">
        <f>ROUND(AB28+AG28,4)</f>
        <v>0</v>
      </c>
      <c r="X28" s="33" t="s">
        <v>14</v>
      </c>
      <c r="Y28" s="30" t="s">
        <v>14</v>
      </c>
      <c r="Z28" s="30" t="s">
        <v>14</v>
      </c>
      <c r="AA28" s="34">
        <f>Z24-Z34-Z36-Z37</f>
        <v>0</v>
      </c>
      <c r="AB28" s="44"/>
      <c r="AC28" s="33" t="s">
        <v>14</v>
      </c>
      <c r="AD28" s="30" t="s">
        <v>14</v>
      </c>
      <c r="AE28" s="30" t="s">
        <v>14</v>
      </c>
      <c r="AF28" s="34">
        <f>AE24-AE34-AE36-AE37</f>
        <v>0</v>
      </c>
      <c r="AG28" s="44"/>
      <c r="AH28" s="2"/>
      <c r="AI28" s="2"/>
      <c r="AJ28" s="2"/>
      <c r="AK28" s="2"/>
      <c r="AL28" s="2"/>
      <c r="AM28" s="2"/>
      <c r="AN28" s="2"/>
    </row>
    <row r="29" spans="1:40" s="9" customFormat="1" x14ac:dyDescent="0.2">
      <c r="A29" s="5"/>
      <c r="B29" s="38" t="s">
        <v>9</v>
      </c>
      <c r="C29" s="39" t="s">
        <v>12</v>
      </c>
      <c r="D29" s="40" t="s">
        <v>14</v>
      </c>
      <c r="E29" s="41" t="s">
        <v>14</v>
      </c>
      <c r="F29" s="41" t="s">
        <v>14</v>
      </c>
      <c r="G29" s="41" t="s">
        <v>14</v>
      </c>
      <c r="H29" s="32">
        <f t="shared" ref="H29:H34" si="0">ROUND(M29+R29,4)</f>
        <v>0</v>
      </c>
      <c r="I29" s="42" t="s">
        <v>14</v>
      </c>
      <c r="J29" s="41" t="s">
        <v>14</v>
      </c>
      <c r="K29" s="41" t="s">
        <v>14</v>
      </c>
      <c r="L29" s="41" t="s">
        <v>14</v>
      </c>
      <c r="M29" s="35">
        <f>ROUND(L24-L34-L36-L37,4)</f>
        <v>0</v>
      </c>
      <c r="N29" s="40" t="s">
        <v>14</v>
      </c>
      <c r="O29" s="41" t="s">
        <v>14</v>
      </c>
      <c r="P29" s="41" t="s">
        <v>14</v>
      </c>
      <c r="Q29" s="41" t="s">
        <v>14</v>
      </c>
      <c r="R29" s="50">
        <f>ROUND(Q24-Q34-Q36-Q37,4)</f>
        <v>0</v>
      </c>
      <c r="S29" s="42" t="s">
        <v>14</v>
      </c>
      <c r="T29" s="41" t="s">
        <v>14</v>
      </c>
      <c r="U29" s="41" t="s">
        <v>14</v>
      </c>
      <c r="V29" s="41" t="s">
        <v>14</v>
      </c>
      <c r="W29" s="52">
        <f t="shared" ref="W29:W34" si="1">ROUND(AB29+AG29,4)</f>
        <v>0</v>
      </c>
      <c r="X29" s="33" t="s">
        <v>14</v>
      </c>
      <c r="Y29" s="30" t="s">
        <v>14</v>
      </c>
      <c r="Z29" s="30" t="s">
        <v>14</v>
      </c>
      <c r="AA29" s="30" t="s">
        <v>14</v>
      </c>
      <c r="AB29" s="35">
        <f>AB24-AB30-AB31-AB32-AB33</f>
        <v>0</v>
      </c>
      <c r="AC29" s="33" t="s">
        <v>14</v>
      </c>
      <c r="AD29" s="30" t="s">
        <v>14</v>
      </c>
      <c r="AE29" s="30" t="s">
        <v>14</v>
      </c>
      <c r="AF29" s="30" t="s">
        <v>14</v>
      </c>
      <c r="AG29" s="35">
        <f>AG24-AG30-AG31-AG32-AG33</f>
        <v>0</v>
      </c>
      <c r="AH29" s="2"/>
      <c r="AI29" s="2"/>
      <c r="AJ29" s="2"/>
      <c r="AK29" s="2"/>
      <c r="AL29" s="2"/>
      <c r="AM29" s="2"/>
      <c r="AN29" s="2"/>
    </row>
    <row r="30" spans="1:40" s="9" customFormat="1" x14ac:dyDescent="0.2">
      <c r="A30" s="5"/>
      <c r="B30" s="38" t="s">
        <v>16</v>
      </c>
      <c r="C30" s="39" t="s">
        <v>12</v>
      </c>
      <c r="D30" s="45">
        <f t="shared" ref="D30:G34" si="2">ROUND(I30+N30,4)</f>
        <v>0</v>
      </c>
      <c r="E30" s="31">
        <f t="shared" si="2"/>
        <v>0</v>
      </c>
      <c r="F30" s="31">
        <f t="shared" si="2"/>
        <v>0</v>
      </c>
      <c r="G30" s="31">
        <f t="shared" si="2"/>
        <v>0</v>
      </c>
      <c r="H30" s="32">
        <f t="shared" si="0"/>
        <v>0</v>
      </c>
      <c r="I30" s="46">
        <f>ROUND(SUM(J30:M30),4)</f>
        <v>0</v>
      </c>
      <c r="J30" s="43"/>
      <c r="K30" s="43"/>
      <c r="L30" s="43"/>
      <c r="M30" s="44"/>
      <c r="N30" s="47">
        <f>ROUND(SUM(O30:R30),4)</f>
        <v>0</v>
      </c>
      <c r="O30" s="43"/>
      <c r="P30" s="43"/>
      <c r="Q30" s="43"/>
      <c r="R30" s="209"/>
      <c r="S30" s="212">
        <f t="shared" ref="S30:V34" si="3">ROUND(X30+AC30,4)</f>
        <v>0</v>
      </c>
      <c r="T30" s="31">
        <f t="shared" si="3"/>
        <v>0</v>
      </c>
      <c r="U30" s="31">
        <f t="shared" si="3"/>
        <v>0</v>
      </c>
      <c r="V30" s="31">
        <f t="shared" si="3"/>
        <v>0</v>
      </c>
      <c r="W30" s="52">
        <f t="shared" si="1"/>
        <v>0</v>
      </c>
      <c r="X30" s="46">
        <f>SUM(Y30:AB30)</f>
        <v>0</v>
      </c>
      <c r="Y30" s="43"/>
      <c r="Z30" s="43"/>
      <c r="AA30" s="43"/>
      <c r="AB30" s="44"/>
      <c r="AC30" s="46">
        <f>SUM(AD30:AG30)</f>
        <v>0</v>
      </c>
      <c r="AD30" s="43"/>
      <c r="AE30" s="43"/>
      <c r="AF30" s="43"/>
      <c r="AG30" s="44"/>
      <c r="AH30" s="2"/>
      <c r="AI30" s="2"/>
      <c r="AJ30" s="2"/>
      <c r="AK30" s="2"/>
      <c r="AL30" s="2"/>
      <c r="AM30" s="2"/>
      <c r="AN30" s="2"/>
    </row>
    <row r="31" spans="1:40" s="9" customFormat="1" x14ac:dyDescent="0.2">
      <c r="A31" s="5"/>
      <c r="B31" s="38" t="s">
        <v>17</v>
      </c>
      <c r="C31" s="39" t="s">
        <v>12</v>
      </c>
      <c r="D31" s="45">
        <f t="shared" si="2"/>
        <v>168.1019</v>
      </c>
      <c r="E31" s="31">
        <f t="shared" si="2"/>
        <v>168.102</v>
      </c>
      <c r="F31" s="31">
        <f t="shared" si="2"/>
        <v>0</v>
      </c>
      <c r="G31" s="31">
        <f t="shared" si="2"/>
        <v>0</v>
      </c>
      <c r="H31" s="32">
        <f t="shared" si="0"/>
        <v>0</v>
      </c>
      <c r="I31" s="46">
        <f>ROUND(SUM(J31:M31),4)</f>
        <v>80.071399999999997</v>
      </c>
      <c r="J31" s="216">
        <f>J34+L34+J37+L37</f>
        <v>80.071421000000001</v>
      </c>
      <c r="K31" s="43"/>
      <c r="L31" s="43"/>
      <c r="M31" s="44"/>
      <c r="N31" s="47">
        <f>ROUND(SUM(O31:R31),4)</f>
        <v>88.030500000000004</v>
      </c>
      <c r="O31" s="216">
        <f>O34+Q34+O37+Q37</f>
        <v>88.030534000000003</v>
      </c>
      <c r="P31" s="43"/>
      <c r="Q31" s="43"/>
      <c r="R31" s="209"/>
      <c r="S31" s="212">
        <f t="shared" si="3"/>
        <v>162.46420000000001</v>
      </c>
      <c r="T31" s="31">
        <f t="shared" si="3"/>
        <v>162.46420000000001</v>
      </c>
      <c r="U31" s="31">
        <f t="shared" si="3"/>
        <v>0</v>
      </c>
      <c r="V31" s="31">
        <f t="shared" si="3"/>
        <v>0</v>
      </c>
      <c r="W31" s="52">
        <f t="shared" si="1"/>
        <v>0</v>
      </c>
      <c r="X31" s="46">
        <f>SUM(Y31:AB31)</f>
        <v>77.69462200000001</v>
      </c>
      <c r="Y31" s="43">
        <f>Y37+AA37+2.7193</f>
        <v>77.69462200000001</v>
      </c>
      <c r="Z31" s="43"/>
      <c r="AA31" s="43"/>
      <c r="AB31" s="44"/>
      <c r="AC31" s="46">
        <f>SUM(AD31:AG31)</f>
        <v>84.769570999999999</v>
      </c>
      <c r="AD31" s="43">
        <f>AD37+AF37+2.9669</f>
        <v>84.769570999999999</v>
      </c>
      <c r="AE31" s="43"/>
      <c r="AF31" s="43"/>
      <c r="AG31" s="44"/>
      <c r="AH31" s="2"/>
      <c r="AI31" s="2"/>
      <c r="AJ31" s="2"/>
      <c r="AK31" s="2"/>
      <c r="AL31" s="2"/>
      <c r="AM31" s="2"/>
      <c r="AN31" s="2"/>
    </row>
    <row r="32" spans="1:40" s="9" customFormat="1" x14ac:dyDescent="0.2">
      <c r="A32" s="5"/>
      <c r="B32" s="38" t="s">
        <v>18</v>
      </c>
      <c r="C32" s="39" t="s">
        <v>12</v>
      </c>
      <c r="D32" s="45">
        <f t="shared" si="2"/>
        <v>0</v>
      </c>
      <c r="E32" s="31">
        <f t="shared" si="2"/>
        <v>0</v>
      </c>
      <c r="F32" s="31">
        <f t="shared" si="2"/>
        <v>0</v>
      </c>
      <c r="G32" s="31">
        <f t="shared" si="2"/>
        <v>0</v>
      </c>
      <c r="H32" s="32">
        <f t="shared" si="0"/>
        <v>0</v>
      </c>
      <c r="I32" s="46">
        <f>ROUND(SUM(J32:M32),4)</f>
        <v>0</v>
      </c>
      <c r="J32" s="43"/>
      <c r="K32" s="43"/>
      <c r="L32" s="43"/>
      <c r="M32" s="44"/>
      <c r="N32" s="47">
        <f>ROUND(SUM(O32:R32),4)</f>
        <v>0</v>
      </c>
      <c r="O32" s="43"/>
      <c r="P32" s="43"/>
      <c r="Q32" s="43"/>
      <c r="R32" s="209"/>
      <c r="S32" s="212">
        <f t="shared" si="3"/>
        <v>0</v>
      </c>
      <c r="T32" s="31">
        <f t="shared" si="3"/>
        <v>0</v>
      </c>
      <c r="U32" s="31">
        <f t="shared" si="3"/>
        <v>0</v>
      </c>
      <c r="V32" s="31">
        <f t="shared" si="3"/>
        <v>0</v>
      </c>
      <c r="W32" s="52">
        <f t="shared" si="1"/>
        <v>0</v>
      </c>
      <c r="X32" s="46">
        <f>SUM(Y32:AB32)</f>
        <v>0</v>
      </c>
      <c r="Y32" s="43"/>
      <c r="Z32" s="43"/>
      <c r="AA32" s="43"/>
      <c r="AB32" s="44"/>
      <c r="AC32" s="46">
        <f>SUM(AD32:AG32)</f>
        <v>0</v>
      </c>
      <c r="AD32" s="43"/>
      <c r="AE32" s="43"/>
      <c r="AF32" s="43"/>
      <c r="AG32" s="44"/>
      <c r="AH32" s="2"/>
      <c r="AI32" s="2"/>
      <c r="AJ32" s="2"/>
      <c r="AK32" s="2"/>
      <c r="AL32" s="2"/>
      <c r="AM32" s="2"/>
      <c r="AN32" s="2"/>
    </row>
    <row r="33" spans="1:40" s="9" customFormat="1" ht="25.5" x14ac:dyDescent="0.2">
      <c r="A33" s="5"/>
      <c r="B33" s="38" t="s">
        <v>19</v>
      </c>
      <c r="C33" s="39" t="s">
        <v>12</v>
      </c>
      <c r="D33" s="45">
        <f t="shared" si="2"/>
        <v>0</v>
      </c>
      <c r="E33" s="31">
        <f t="shared" si="2"/>
        <v>0</v>
      </c>
      <c r="F33" s="31">
        <f t="shared" si="2"/>
        <v>0</v>
      </c>
      <c r="G33" s="31">
        <f t="shared" si="2"/>
        <v>0</v>
      </c>
      <c r="H33" s="32">
        <f t="shared" si="0"/>
        <v>0</v>
      </c>
      <c r="I33" s="46">
        <f>ROUND(SUM(J33:M33),4)</f>
        <v>0</v>
      </c>
      <c r="J33" s="43"/>
      <c r="K33" s="43"/>
      <c r="L33" s="43"/>
      <c r="M33" s="44"/>
      <c r="N33" s="47">
        <f>ROUND(SUM(O33:R33),4)</f>
        <v>0</v>
      </c>
      <c r="O33" s="43"/>
      <c r="P33" s="43"/>
      <c r="Q33" s="43"/>
      <c r="R33" s="209"/>
      <c r="S33" s="212">
        <f t="shared" si="3"/>
        <v>0</v>
      </c>
      <c r="T33" s="31">
        <f t="shared" si="3"/>
        <v>0</v>
      </c>
      <c r="U33" s="31">
        <f t="shared" si="3"/>
        <v>0</v>
      </c>
      <c r="V33" s="31">
        <f t="shared" si="3"/>
        <v>0</v>
      </c>
      <c r="W33" s="52">
        <f t="shared" si="1"/>
        <v>0</v>
      </c>
      <c r="X33" s="46">
        <f>SUM(Y33:AB33)</f>
        <v>0</v>
      </c>
      <c r="Y33" s="43"/>
      <c r="Z33" s="43"/>
      <c r="AA33" s="43"/>
      <c r="AB33" s="44"/>
      <c r="AC33" s="46">
        <f>SUM(AD33:AG33)</f>
        <v>0</v>
      </c>
      <c r="AD33" s="43"/>
      <c r="AE33" s="43"/>
      <c r="AF33" s="43"/>
      <c r="AG33" s="44"/>
      <c r="AH33" s="2"/>
      <c r="AI33" s="2"/>
      <c r="AJ33" s="2"/>
      <c r="AK33" s="2"/>
      <c r="AL33" s="2"/>
      <c r="AM33" s="2"/>
      <c r="AN33" s="2"/>
    </row>
    <row r="34" spans="1:40" s="9" customFormat="1" x14ac:dyDescent="0.2">
      <c r="A34" s="48"/>
      <c r="B34" s="259" t="s">
        <v>20</v>
      </c>
      <c r="C34" s="49" t="s">
        <v>12</v>
      </c>
      <c r="D34" s="47">
        <f t="shared" si="2"/>
        <v>6.1791999999999998</v>
      </c>
      <c r="E34" s="34">
        <f t="shared" si="2"/>
        <v>1.9916</v>
      </c>
      <c r="F34" s="34">
        <f t="shared" si="2"/>
        <v>0</v>
      </c>
      <c r="G34" s="34">
        <f t="shared" si="2"/>
        <v>4.1875999999999998</v>
      </c>
      <c r="H34" s="50">
        <f t="shared" si="0"/>
        <v>0</v>
      </c>
      <c r="I34" s="46">
        <f>SUM(J34:M34)</f>
        <v>2.9304209999999999</v>
      </c>
      <c r="J34" s="51">
        <v>0.84577400000000003</v>
      </c>
      <c r="K34" s="51"/>
      <c r="L34" s="51">
        <v>2.0846469999999999</v>
      </c>
      <c r="M34" s="222"/>
      <c r="N34" s="47">
        <f>SUM(O34:R34)</f>
        <v>3.2487340000000002</v>
      </c>
      <c r="O34" s="51">
        <v>1.1458170000000001</v>
      </c>
      <c r="P34" s="51"/>
      <c r="Q34" s="51">
        <v>2.1029170000000001</v>
      </c>
      <c r="R34" s="210"/>
      <c r="S34" s="46">
        <f>ROUND(X34+AC34,4)</f>
        <v>5.6862000000000004</v>
      </c>
      <c r="T34" s="34">
        <f>ROUND(Y34+AD34,4)</f>
        <v>2.7004999999999999</v>
      </c>
      <c r="U34" s="34">
        <f t="shared" si="3"/>
        <v>0</v>
      </c>
      <c r="V34" s="34">
        <f t="shared" si="3"/>
        <v>2.9857</v>
      </c>
      <c r="W34" s="35">
        <f t="shared" si="1"/>
        <v>0</v>
      </c>
      <c r="X34" s="46">
        <f>X24*X35/100</f>
        <v>2.7193117700000005</v>
      </c>
      <c r="Y34" s="31">
        <f>Y24*Y35/100</f>
        <v>1.308688212968</v>
      </c>
      <c r="Z34" s="31">
        <f>Z24*Z35/100</f>
        <v>0</v>
      </c>
      <c r="AA34" s="31">
        <f>AA24*AA35/100</f>
        <v>1.4106125475191629</v>
      </c>
      <c r="AB34" s="52">
        <f>ROUND((X34-Y34-Z34-AA34),4)</f>
        <v>0</v>
      </c>
      <c r="AC34" s="46">
        <f>AC24*AC35/100</f>
        <v>2.966934985</v>
      </c>
      <c r="AD34" s="31">
        <f>AD24*AD35/100</f>
        <v>1.3918315862489998</v>
      </c>
      <c r="AE34" s="31">
        <f>AE24*AE35/100</f>
        <v>0</v>
      </c>
      <c r="AF34" s="31">
        <f>AF24*AF35/100</f>
        <v>1.575068098328628</v>
      </c>
      <c r="AG34" s="52">
        <f>ROUND((AC34-AD34-AE34-AF34),4)</f>
        <v>0</v>
      </c>
      <c r="AH34" s="2"/>
      <c r="AI34" s="2"/>
      <c r="AJ34" s="2"/>
      <c r="AK34" s="2"/>
      <c r="AL34" s="2"/>
      <c r="AM34" s="2"/>
      <c r="AN34" s="2"/>
    </row>
    <row r="35" spans="1:40" s="9" customFormat="1" x14ac:dyDescent="0.2">
      <c r="A35" s="26"/>
      <c r="B35" s="259"/>
      <c r="C35" s="28" t="s">
        <v>21</v>
      </c>
      <c r="D35" s="45">
        <f>ROUND(IFERROR(D34/D24*100,0),4)</f>
        <v>3.6758999999999999</v>
      </c>
      <c r="E35" s="31">
        <f>ROUND(IFERROR(E34/E24*100,0),4)</f>
        <v>1.1848000000000001</v>
      </c>
      <c r="F35" s="31">
        <f>ROUND(IFERROR(F34/F24*100,0),4)</f>
        <v>0</v>
      </c>
      <c r="G35" s="31">
        <f>ROUND(IFERROR(G34/G24*100,0),4)</f>
        <v>3.6898</v>
      </c>
      <c r="H35" s="32">
        <f>ROUND(IFERROR(H34/H24*100,0),4)</f>
        <v>0</v>
      </c>
      <c r="I35" s="212">
        <f>I34/I24*100</f>
        <v>3.6597599142765085</v>
      </c>
      <c r="J35" s="31">
        <f>ROUND(IF(J24=0,0,J34/J24*100),4)</f>
        <v>1.0563</v>
      </c>
      <c r="K35" s="31">
        <f>ROUND(IF(K24=0,0,K34/K24*100),4)</f>
        <v>0</v>
      </c>
      <c r="L35" s="31">
        <f>ROUND(IF(L24=0,0,L34/L24*100),4)</f>
        <v>4.0117000000000003</v>
      </c>
      <c r="M35" s="52">
        <f>ROUND(IF(M24=0,0,M34/M24*100),4)</f>
        <v>0</v>
      </c>
      <c r="N35" s="45">
        <f>N34/N24*100</f>
        <v>3.6904641005106189</v>
      </c>
      <c r="O35" s="31">
        <f>ROUND(IF(O24=0,0,O34/O24*100),4)</f>
        <v>1.3016000000000001</v>
      </c>
      <c r="P35" s="31">
        <f>ROUND(IF(P24=0,0,P34/P24*100),4)</f>
        <v>0</v>
      </c>
      <c r="Q35" s="31">
        <f>ROUND(IF(Q24=0,0,Q34/Q24*100),4)</f>
        <v>3.4178999999999999</v>
      </c>
      <c r="R35" s="32">
        <f>ROUND(IF(R24=0,0,R34/R24*100),4)</f>
        <v>0</v>
      </c>
      <c r="S35" s="212">
        <f>ROUND(IFERROR(S34/S24*100,0),4)</f>
        <v>3.5</v>
      </c>
      <c r="T35" s="31">
        <f>ROUND(IFERROR(T34/T24*100,0),4)</f>
        <v>1.6621999999999999</v>
      </c>
      <c r="U35" s="31">
        <f>ROUND(IFERROR(U34/U24*100,0),4)</f>
        <v>0</v>
      </c>
      <c r="V35" s="31">
        <f>ROUND(IFERROR(V34/V24*100,0),4)</f>
        <v>2.7545999999999999</v>
      </c>
      <c r="W35" s="52">
        <f>ROUND(IFERROR(W34/W24*100,0),4)</f>
        <v>0</v>
      </c>
      <c r="X35" s="53">
        <v>3.5</v>
      </c>
      <c r="Y35" s="43">
        <v>1.6843999999999999</v>
      </c>
      <c r="Z35" s="43"/>
      <c r="AA35" s="43">
        <v>2.8365</v>
      </c>
      <c r="AB35" s="52">
        <f>IF(AB24=0,0,AB34/AB24*100)</f>
        <v>0</v>
      </c>
      <c r="AC35" s="53">
        <v>3.5</v>
      </c>
      <c r="AD35" s="43">
        <v>1.6418999999999999</v>
      </c>
      <c r="AE35" s="43"/>
      <c r="AF35" s="43">
        <v>2.6850999999999998</v>
      </c>
      <c r="AG35" s="52">
        <f>IF(AG24=0,0,AG34/AG24*100)</f>
        <v>0</v>
      </c>
      <c r="AH35" s="54"/>
      <c r="AI35" s="2"/>
      <c r="AJ35" s="2"/>
      <c r="AK35" s="2"/>
      <c r="AL35" s="2"/>
      <c r="AM35" s="2"/>
      <c r="AN35" s="2"/>
    </row>
    <row r="36" spans="1:40" s="9" customFormat="1" ht="25.5" x14ac:dyDescent="0.2">
      <c r="A36" s="48"/>
      <c r="B36" s="55" t="s">
        <v>22</v>
      </c>
      <c r="C36" s="56" t="s">
        <v>12</v>
      </c>
      <c r="D36" s="47">
        <f t="shared" ref="D36:H40" si="4">ROUND(I36+N36,4)</f>
        <v>0</v>
      </c>
      <c r="E36" s="34">
        <f t="shared" si="4"/>
        <v>0</v>
      </c>
      <c r="F36" s="34">
        <f t="shared" si="4"/>
        <v>0</v>
      </c>
      <c r="G36" s="34">
        <f t="shared" si="4"/>
        <v>0</v>
      </c>
      <c r="H36" s="50">
        <f t="shared" si="4"/>
        <v>0</v>
      </c>
      <c r="I36" s="46">
        <f>ROUND(SUM(J36:M36),4)</f>
        <v>0</v>
      </c>
      <c r="J36" s="43"/>
      <c r="K36" s="43"/>
      <c r="L36" s="43"/>
      <c r="M36" s="44"/>
      <c r="N36" s="47">
        <f>ROUND(SUM(O36:R36),4)</f>
        <v>0</v>
      </c>
      <c r="O36" s="43"/>
      <c r="P36" s="43"/>
      <c r="Q36" s="43"/>
      <c r="R36" s="209"/>
      <c r="S36" s="46">
        <f t="shared" ref="S36:W40" si="5">ROUND(X36+AC36,4)</f>
        <v>0</v>
      </c>
      <c r="T36" s="34">
        <f t="shared" si="5"/>
        <v>0</v>
      </c>
      <c r="U36" s="34">
        <f t="shared" si="5"/>
        <v>0</v>
      </c>
      <c r="V36" s="34">
        <f t="shared" si="5"/>
        <v>0</v>
      </c>
      <c r="W36" s="35">
        <f t="shared" si="5"/>
        <v>0</v>
      </c>
      <c r="X36" s="46">
        <f>ROUND(SUM(Y36:AB36),4)</f>
        <v>0</v>
      </c>
      <c r="Y36" s="43"/>
      <c r="Z36" s="43"/>
      <c r="AA36" s="43"/>
      <c r="AB36" s="44"/>
      <c r="AC36" s="46">
        <f>ROUND(SUM(AD36:AG36),4)</f>
        <v>0</v>
      </c>
      <c r="AD36" s="43"/>
      <c r="AE36" s="43"/>
      <c r="AF36" s="43"/>
      <c r="AG36" s="44"/>
      <c r="AH36" s="2"/>
      <c r="AI36" s="2"/>
      <c r="AJ36" s="2"/>
      <c r="AK36" s="2"/>
      <c r="AL36" s="2"/>
      <c r="AM36" s="2"/>
      <c r="AN36" s="2"/>
    </row>
    <row r="37" spans="1:40" s="59" customFormat="1" ht="25.5" x14ac:dyDescent="0.2">
      <c r="A37" s="18"/>
      <c r="B37" s="57" t="s">
        <v>23</v>
      </c>
      <c r="C37" s="49" t="s">
        <v>12</v>
      </c>
      <c r="D37" s="47">
        <f t="shared" si="4"/>
        <v>161.9228</v>
      </c>
      <c r="E37" s="34">
        <f t="shared" si="4"/>
        <v>52.618899999999996</v>
      </c>
      <c r="F37" s="34">
        <f t="shared" si="4"/>
        <v>0</v>
      </c>
      <c r="G37" s="34">
        <f t="shared" si="4"/>
        <v>109.3039</v>
      </c>
      <c r="H37" s="50">
        <f t="shared" si="4"/>
        <v>0</v>
      </c>
      <c r="I37" s="46">
        <f>I24-I34-I36</f>
        <v>77.140979000000002</v>
      </c>
      <c r="J37" s="34">
        <f>ROUND(J38+J39+J40,4)</f>
        <v>27.261600000000001</v>
      </c>
      <c r="K37" s="34">
        <f>ROUND(K38+K39+K40,4)</f>
        <v>0</v>
      </c>
      <c r="L37" s="34">
        <f>ROUND(L38+L39+L40,4)</f>
        <v>49.879399999999997</v>
      </c>
      <c r="M37" s="35">
        <f>ROUND(M38+M39+M40,4)</f>
        <v>0</v>
      </c>
      <c r="N37" s="47">
        <f>ROUND(SUM(O37:R37),4)</f>
        <v>84.781800000000004</v>
      </c>
      <c r="O37" s="34">
        <f>ROUND(O38+O39+O40,4)</f>
        <v>25.357299999999999</v>
      </c>
      <c r="P37" s="34">
        <f>ROUND(P38+P39+P40,4)</f>
        <v>0</v>
      </c>
      <c r="Q37" s="34">
        <f>ROUND(Q38+Q39+Q40,4)</f>
        <v>59.424500000000002</v>
      </c>
      <c r="R37" s="50">
        <f>ROUND(R38+R39+R40,4)</f>
        <v>0</v>
      </c>
      <c r="S37" s="46">
        <f t="shared" si="5"/>
        <v>156.77789999999999</v>
      </c>
      <c r="T37" s="34">
        <f t="shared" si="5"/>
        <v>51.373399999999997</v>
      </c>
      <c r="U37" s="34">
        <f t="shared" si="5"/>
        <v>0</v>
      </c>
      <c r="V37" s="34">
        <f t="shared" si="5"/>
        <v>105.4046</v>
      </c>
      <c r="W37" s="35">
        <f t="shared" si="5"/>
        <v>0</v>
      </c>
      <c r="X37" s="46">
        <f>X24-X34-X36</f>
        <v>74.975310230000005</v>
      </c>
      <c r="Y37" s="34">
        <f>Y40+Y39+Y38</f>
        <v>26.655190000000001</v>
      </c>
      <c r="Z37" s="34">
        <f>Z40+Z39+Z38</f>
        <v>0</v>
      </c>
      <c r="AA37" s="34">
        <f>AA40+AA39+AA38</f>
        <v>48.320132000000001</v>
      </c>
      <c r="AB37" s="35">
        <f>AB40+AB39+AB38</f>
        <v>0</v>
      </c>
      <c r="AC37" s="46">
        <f>AC24-AC34-AC36</f>
        <v>81.802636015000004</v>
      </c>
      <c r="AD37" s="34">
        <f>AD40+AD39+AD38</f>
        <v>24.718170000000001</v>
      </c>
      <c r="AE37" s="34">
        <f>AE40+AE39+AE38</f>
        <v>0</v>
      </c>
      <c r="AF37" s="34">
        <f>AF40+AF39+AF38</f>
        <v>57.084501000000003</v>
      </c>
      <c r="AG37" s="35">
        <f>AG40+AG39+AG38</f>
        <v>0</v>
      </c>
      <c r="AH37" s="58"/>
      <c r="AI37" s="58"/>
      <c r="AJ37" s="58"/>
      <c r="AK37" s="58"/>
      <c r="AL37" s="58"/>
      <c r="AM37" s="58"/>
      <c r="AN37" s="58"/>
    </row>
    <row r="38" spans="1:40" s="59" customFormat="1" ht="25.5" x14ac:dyDescent="0.2">
      <c r="A38" s="5"/>
      <c r="B38" s="60" t="s">
        <v>24</v>
      </c>
      <c r="C38" s="39" t="s">
        <v>12</v>
      </c>
      <c r="D38" s="45">
        <f t="shared" si="4"/>
        <v>0</v>
      </c>
      <c r="E38" s="31">
        <f t="shared" si="4"/>
        <v>0</v>
      </c>
      <c r="F38" s="31">
        <f t="shared" si="4"/>
        <v>0</v>
      </c>
      <c r="G38" s="31">
        <f t="shared" si="4"/>
        <v>0</v>
      </c>
      <c r="H38" s="32">
        <f t="shared" si="4"/>
        <v>0</v>
      </c>
      <c r="I38" s="46">
        <f>SUM(J38:M38)</f>
        <v>0</v>
      </c>
      <c r="J38" s="43"/>
      <c r="K38" s="43"/>
      <c r="L38" s="43"/>
      <c r="M38" s="44"/>
      <c r="N38" s="47">
        <f>SUM(O38:R38)</f>
        <v>0</v>
      </c>
      <c r="O38" s="43"/>
      <c r="P38" s="43"/>
      <c r="Q38" s="43"/>
      <c r="R38" s="209"/>
      <c r="S38" s="212">
        <f>ROUND(X38+AC38,4)</f>
        <v>0</v>
      </c>
      <c r="T38" s="31">
        <f t="shared" si="5"/>
        <v>0</v>
      </c>
      <c r="U38" s="31">
        <f t="shared" si="5"/>
        <v>0</v>
      </c>
      <c r="V38" s="31">
        <f>ROUND(AA38+AF38,4)</f>
        <v>0</v>
      </c>
      <c r="W38" s="52">
        <f t="shared" si="5"/>
        <v>0</v>
      </c>
      <c r="X38" s="46">
        <f>X24-X34-X36-X40-X39</f>
        <v>-1.1770000000410619E-5</v>
      </c>
      <c r="Y38" s="43"/>
      <c r="Z38" s="43"/>
      <c r="AA38" s="43"/>
      <c r="AB38" s="52">
        <f>ROUND((X38-Y38-Z38-AA38),4)</f>
        <v>0</v>
      </c>
      <c r="AC38" s="46">
        <f>AC24-AC34-AC36-AC40-AC39</f>
        <v>-3.4984999999210231E-5</v>
      </c>
      <c r="AD38" s="43"/>
      <c r="AE38" s="43"/>
      <c r="AF38" s="43"/>
      <c r="AG38" s="52">
        <f>ROUND((AC38-AD38-AE38-AF38),4)</f>
        <v>0</v>
      </c>
      <c r="AH38" s="58"/>
      <c r="AI38" s="58"/>
      <c r="AJ38" s="58"/>
      <c r="AK38" s="58"/>
      <c r="AL38" s="58"/>
      <c r="AM38" s="58"/>
      <c r="AN38" s="58"/>
    </row>
    <row r="39" spans="1:40" s="9" customFormat="1" ht="13.5" thickBot="1" x14ac:dyDescent="0.25">
      <c r="A39" s="5"/>
      <c r="B39" s="61" t="s">
        <v>25</v>
      </c>
      <c r="C39" s="62" t="s">
        <v>12</v>
      </c>
      <c r="D39" s="63">
        <f t="shared" si="4"/>
        <v>120.4426</v>
      </c>
      <c r="E39" s="64">
        <f t="shared" si="4"/>
        <v>52.618899999999996</v>
      </c>
      <c r="F39" s="64">
        <f t="shared" si="4"/>
        <v>0</v>
      </c>
      <c r="G39" s="64">
        <f t="shared" si="4"/>
        <v>67.823700000000002</v>
      </c>
      <c r="H39" s="65">
        <f t="shared" si="4"/>
        <v>0</v>
      </c>
      <c r="I39" s="66">
        <f>ROUND(SUM(J39:M39),4)</f>
        <v>59.9587</v>
      </c>
      <c r="J39" s="216">
        <v>27.261558000000001</v>
      </c>
      <c r="K39" s="216"/>
      <c r="L39" s="216">
        <v>32.697144999999999</v>
      </c>
      <c r="M39" s="218"/>
      <c r="N39" s="67">
        <f>ROUND(SUM(O39:R39),4)</f>
        <v>60.483899999999998</v>
      </c>
      <c r="O39" s="216">
        <v>25.357309000000001</v>
      </c>
      <c r="P39" s="216"/>
      <c r="Q39" s="216">
        <v>35.126581999999999</v>
      </c>
      <c r="R39" s="217"/>
      <c r="S39" s="213">
        <f t="shared" si="5"/>
        <v>122.16419999999999</v>
      </c>
      <c r="T39" s="64">
        <f t="shared" si="5"/>
        <v>51.373399999999997</v>
      </c>
      <c r="U39" s="64">
        <f t="shared" si="5"/>
        <v>0</v>
      </c>
      <c r="V39" s="64">
        <f t="shared" si="5"/>
        <v>70.790899999999993</v>
      </c>
      <c r="W39" s="214">
        <f t="shared" si="5"/>
        <v>0</v>
      </c>
      <c r="X39" s="66">
        <f>SUM(Y39:AB39)</f>
        <v>60.894632000000001</v>
      </c>
      <c r="Y39" s="216">
        <v>26.655190000000001</v>
      </c>
      <c r="Z39" s="216"/>
      <c r="AA39" s="216">
        <v>34.239441999999997</v>
      </c>
      <c r="AB39" s="218"/>
      <c r="AC39" s="66">
        <f>SUM(AD39:AG39)</f>
        <v>61.269581000000002</v>
      </c>
      <c r="AD39" s="216">
        <v>24.718170000000001</v>
      </c>
      <c r="AE39" s="216"/>
      <c r="AF39" s="216">
        <v>36.551411000000002</v>
      </c>
      <c r="AG39" s="218"/>
      <c r="AH39" s="2"/>
      <c r="AI39" s="2"/>
      <c r="AJ39" s="2"/>
      <c r="AK39" s="2"/>
      <c r="AL39" s="2"/>
      <c r="AM39" s="2"/>
      <c r="AN39" s="2"/>
    </row>
    <row r="40" spans="1:40" s="9" customFormat="1" ht="13.5" thickBot="1" x14ac:dyDescent="0.25">
      <c r="A40" s="18"/>
      <c r="B40" s="68" t="s">
        <v>26</v>
      </c>
      <c r="C40" s="69" t="s">
        <v>12</v>
      </c>
      <c r="D40" s="70">
        <f t="shared" si="4"/>
        <v>41.480200000000004</v>
      </c>
      <c r="E40" s="71">
        <f t="shared" si="4"/>
        <v>0</v>
      </c>
      <c r="F40" s="71">
        <f t="shared" si="4"/>
        <v>0</v>
      </c>
      <c r="G40" s="71">
        <f t="shared" si="4"/>
        <v>41.4801</v>
      </c>
      <c r="H40" s="72">
        <f t="shared" si="4"/>
        <v>0</v>
      </c>
      <c r="I40" s="73">
        <f>ROUND(SUM(J40:M40),4)</f>
        <v>17.182300000000001</v>
      </c>
      <c r="J40" s="219"/>
      <c r="K40" s="219"/>
      <c r="L40" s="219">
        <v>17.182265600000001</v>
      </c>
      <c r="M40" s="221"/>
      <c r="N40" s="70">
        <f>ROUND(SUM(O40:R40),4)</f>
        <v>24.297899999999998</v>
      </c>
      <c r="O40" s="219"/>
      <c r="P40" s="219"/>
      <c r="Q40" s="219">
        <v>24.29788078</v>
      </c>
      <c r="R40" s="220"/>
      <c r="S40" s="73">
        <f t="shared" si="5"/>
        <v>34.613799999999998</v>
      </c>
      <c r="T40" s="71">
        <f t="shared" si="5"/>
        <v>0</v>
      </c>
      <c r="U40" s="71">
        <f t="shared" si="5"/>
        <v>0</v>
      </c>
      <c r="V40" s="71">
        <f t="shared" si="5"/>
        <v>34.613799999999998</v>
      </c>
      <c r="W40" s="215">
        <f t="shared" si="5"/>
        <v>0</v>
      </c>
      <c r="X40" s="73">
        <f>SUM(Y40:AB40)</f>
        <v>14.080690000000001</v>
      </c>
      <c r="Y40" s="219"/>
      <c r="Z40" s="219"/>
      <c r="AA40" s="219">
        <v>14.080690000000001</v>
      </c>
      <c r="AB40" s="221"/>
      <c r="AC40" s="73">
        <f>SUM(AD40:AG40)</f>
        <v>20.533090000000001</v>
      </c>
      <c r="AD40" s="219"/>
      <c r="AE40" s="219"/>
      <c r="AF40" s="219">
        <v>20.533090000000001</v>
      </c>
      <c r="AG40" s="221"/>
      <c r="AH40" s="2"/>
      <c r="AI40" s="2"/>
      <c r="AJ40" s="2"/>
      <c r="AK40" s="2"/>
      <c r="AL40" s="2"/>
      <c r="AM40" s="2"/>
      <c r="AN40" s="2"/>
    </row>
    <row r="41" spans="1:40" s="9" customFormat="1" ht="13.5" thickBot="1" x14ac:dyDescent="0.25">
      <c r="A41" s="74"/>
      <c r="B41" s="75" t="s">
        <v>27</v>
      </c>
      <c r="C41" s="76"/>
      <c r="D41" s="77" t="s">
        <v>14</v>
      </c>
      <c r="E41" s="78">
        <f>ROUND(E24-E34-E36-E38-E39-E40-F27-G27-H27,4)</f>
        <v>0</v>
      </c>
      <c r="F41" s="78">
        <f>ROUND(F24-F34-F36-F38-F39-F40-G28-H28,4)</f>
        <v>0</v>
      </c>
      <c r="G41" s="78">
        <f>ROUND(G24-G34-G36-G38-G39-G40-H29,4)</f>
        <v>0</v>
      </c>
      <c r="H41" s="79">
        <f>ROUND(H24-H34-H36-H38-H39-H40,4)</f>
        <v>0</v>
      </c>
      <c r="I41" s="80" t="s">
        <v>14</v>
      </c>
      <c r="J41" s="81">
        <f>ROUND(J24-J34-J36-J38-J39-J40-K27-L27-M27,4)</f>
        <v>1E-4</v>
      </c>
      <c r="K41" s="81">
        <f>ROUND(K24-K34-K36-K38-K39-K40-L28-M28,4)</f>
        <v>0</v>
      </c>
      <c r="L41" s="81">
        <f>ROUND(L24-L34-L36-L38-L39-L40-M29,4)</f>
        <v>-1E-4</v>
      </c>
      <c r="M41" s="82">
        <f>ROUND(M24-M34-M36-M38-M39-M40,4)</f>
        <v>0</v>
      </c>
      <c r="N41" s="77" t="s">
        <v>14</v>
      </c>
      <c r="O41" s="81">
        <f>ROUND(O24-O34-O36-O38-O39-O40-P27-Q27-R27,4)</f>
        <v>0</v>
      </c>
      <c r="P41" s="81">
        <f>ROUND(P24-P34-P36-P38-P39-P40-Q28-R28,4)</f>
        <v>0</v>
      </c>
      <c r="Q41" s="81">
        <f>ROUND(Q24-Q34-Q36-Q38-Q39-Q40-R29,4)</f>
        <v>0</v>
      </c>
      <c r="R41" s="211">
        <f>ROUND(R24-R34-R36-R38-R39-R40,4)</f>
        <v>0</v>
      </c>
      <c r="S41" s="80" t="s">
        <v>14</v>
      </c>
      <c r="T41" s="78">
        <f>ROUND(T24-T34-T36-T38-T39-T40-U27-V27-W27,4)</f>
        <v>0</v>
      </c>
      <c r="U41" s="78">
        <f>ROUND(U24-U34-U36-U38-U39-U40-V28-W28,4)</f>
        <v>0</v>
      </c>
      <c r="V41" s="78">
        <f>ROUND(V24-V34-V36-V38-V39-V40-W29,4)</f>
        <v>-1E-4</v>
      </c>
      <c r="W41" s="170">
        <f>ROUND(W24-W34-W36-W38-W39-W40,4)</f>
        <v>0</v>
      </c>
      <c r="X41" s="80" t="s">
        <v>28</v>
      </c>
      <c r="Y41" s="81">
        <f>ROUND(Y24-Y34-Y36-Y38-Y39-Y40-Z27-AA27-AB27,4)</f>
        <v>0</v>
      </c>
      <c r="Z41" s="81">
        <f>ROUND(Z24-Z34-Z36-Z38-Z39-Z40-AA28-AB28,4)</f>
        <v>0</v>
      </c>
      <c r="AA41" s="81">
        <f>ROUND(AA24-AA34-AA36-AA38-AA39-AA40-AB29,4)</f>
        <v>0</v>
      </c>
      <c r="AB41" s="82">
        <f>ROUND(AB24-AB34-AB36-AB38-AB39-AB40,4)</f>
        <v>0</v>
      </c>
      <c r="AC41" s="80" t="s">
        <v>28</v>
      </c>
      <c r="AD41" s="81">
        <f>ROUND(AD24-AD34-AD36-AD38-AD39-AD40-AE27-AF27-AG27,4)</f>
        <v>0</v>
      </c>
      <c r="AE41" s="81">
        <f>ROUND(AE24-AE34-AE36-AE38-AE39-AE40-AF28-AG28,4)</f>
        <v>0</v>
      </c>
      <c r="AF41" s="81">
        <f>ROUND(AF24-AF34-AF36-AF38-AF39-AF40-AG29,4)</f>
        <v>0</v>
      </c>
      <c r="AG41" s="82">
        <f>ROUND(AG24-AG34-AG36-AG38-AG39-AG40,4)</f>
        <v>0</v>
      </c>
      <c r="AH41" s="2"/>
      <c r="AI41" s="2"/>
      <c r="AJ41" s="2"/>
      <c r="AK41" s="2"/>
      <c r="AL41" s="2"/>
      <c r="AM41" s="2"/>
      <c r="AN41" s="2"/>
    </row>
    <row r="42" spans="1:40" s="9" customFormat="1" ht="18" customHeight="1" x14ac:dyDescent="0.2">
      <c r="A42" s="83"/>
      <c r="B42" s="84"/>
      <c r="C42" s="85"/>
      <c r="D42" s="86"/>
      <c r="E42" s="87"/>
      <c r="F42" s="87"/>
      <c r="G42" s="87"/>
      <c r="H42" s="87"/>
      <c r="I42" s="86"/>
      <c r="J42" s="88"/>
      <c r="K42" s="88"/>
      <c r="L42" s="88"/>
      <c r="M42" s="88"/>
      <c r="N42" s="86"/>
      <c r="O42" s="88"/>
      <c r="P42" s="88"/>
      <c r="Q42" s="88"/>
      <c r="R42" s="88"/>
      <c r="S42" s="86"/>
      <c r="T42" s="87"/>
      <c r="U42" s="87"/>
      <c r="V42" s="87"/>
      <c r="W42" s="89"/>
      <c r="X42" s="86"/>
      <c r="Y42" s="88"/>
      <c r="Z42" s="88"/>
      <c r="AA42" s="88"/>
      <c r="AB42" s="88"/>
      <c r="AC42" s="86"/>
      <c r="AD42" s="88"/>
      <c r="AE42" s="88"/>
      <c r="AF42" s="88"/>
      <c r="AG42" s="88"/>
      <c r="AH42" s="2"/>
      <c r="AI42" s="2"/>
      <c r="AJ42" s="2"/>
      <c r="AK42" s="2"/>
      <c r="AL42" s="2"/>
      <c r="AM42" s="2"/>
      <c r="AN42" s="2"/>
    </row>
    <row r="43" spans="1:40" s="9" customFormat="1" ht="18" customHeight="1" x14ac:dyDescent="0.2">
      <c r="A43" s="83"/>
      <c r="B43" s="6" t="s">
        <v>29</v>
      </c>
      <c r="C43" s="85"/>
      <c r="D43" s="86"/>
      <c r="E43" s="87"/>
      <c r="F43" s="87"/>
      <c r="G43" s="87"/>
      <c r="H43" s="87"/>
      <c r="I43" s="86"/>
      <c r="J43" s="88"/>
      <c r="K43" s="88"/>
      <c r="L43" s="88"/>
      <c r="M43" s="88"/>
      <c r="N43" s="86"/>
      <c r="O43" s="88"/>
      <c r="P43" s="88"/>
      <c r="Q43" s="88"/>
      <c r="R43" s="88"/>
      <c r="S43" s="86"/>
      <c r="T43" s="87"/>
      <c r="U43" s="87"/>
      <c r="V43" s="87"/>
      <c r="W43" s="87"/>
      <c r="X43" s="86"/>
      <c r="Y43" s="88"/>
      <c r="Z43" s="88"/>
      <c r="AA43" s="88"/>
      <c r="AB43" s="88"/>
      <c r="AC43" s="86"/>
      <c r="AD43" s="88"/>
      <c r="AE43" s="88"/>
      <c r="AF43" s="88"/>
      <c r="AG43" s="88"/>
      <c r="AH43" s="2"/>
      <c r="AI43" s="2"/>
      <c r="AJ43" s="2"/>
      <c r="AK43" s="2"/>
      <c r="AL43" s="2"/>
      <c r="AM43" s="2"/>
      <c r="AN43" s="2"/>
    </row>
    <row r="44" spans="1:40" s="9" customFormat="1" ht="18" customHeight="1" thickBot="1" x14ac:dyDescent="0.25">
      <c r="A44" s="5"/>
      <c r="B44" s="5"/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2"/>
      <c r="AI44" s="2"/>
      <c r="AJ44" s="2"/>
      <c r="AK44" s="2"/>
      <c r="AL44" s="2"/>
      <c r="AM44" s="2"/>
      <c r="AN44" s="2"/>
    </row>
    <row r="45" spans="1:40" s="9" customFormat="1" ht="18" customHeight="1" x14ac:dyDescent="0.2">
      <c r="A45" s="5"/>
      <c r="B45" s="248" t="s">
        <v>1</v>
      </c>
      <c r="C45" s="248" t="s">
        <v>30</v>
      </c>
      <c r="D45" s="251" t="str">
        <f>"Факт " &amp; $D$9-2 &amp; " года"</f>
        <v>Факт 2020 года</v>
      </c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3"/>
      <c r="S45" s="254" t="str">
        <f>"Предложение организации на " &amp; $D$9 &amp; " год"</f>
        <v>Предложение организации на 2022 год</v>
      </c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6"/>
      <c r="AH45" s="2"/>
      <c r="AI45" s="2"/>
      <c r="AJ45" s="2"/>
      <c r="AK45" s="2"/>
      <c r="AL45" s="2"/>
      <c r="AM45" s="2"/>
      <c r="AN45" s="2"/>
    </row>
    <row r="46" spans="1:40" s="9" customFormat="1" ht="18" customHeight="1" x14ac:dyDescent="0.2">
      <c r="A46" s="5"/>
      <c r="B46" s="249"/>
      <c r="C46" s="249"/>
      <c r="D46" s="266" t="s">
        <v>3</v>
      </c>
      <c r="E46" s="267"/>
      <c r="F46" s="267"/>
      <c r="G46" s="267"/>
      <c r="H46" s="268"/>
      <c r="I46" s="258" t="s">
        <v>4</v>
      </c>
      <c r="J46" s="267"/>
      <c r="K46" s="267"/>
      <c r="L46" s="267"/>
      <c r="M46" s="268"/>
      <c r="N46" s="258" t="s">
        <v>5</v>
      </c>
      <c r="O46" s="267"/>
      <c r="P46" s="267"/>
      <c r="Q46" s="267"/>
      <c r="R46" s="269"/>
      <c r="S46" s="257" t="s">
        <v>3</v>
      </c>
      <c r="T46" s="244"/>
      <c r="U46" s="244"/>
      <c r="V46" s="244"/>
      <c r="W46" s="244"/>
      <c r="X46" s="244" t="s">
        <v>4</v>
      </c>
      <c r="Y46" s="244"/>
      <c r="Z46" s="244"/>
      <c r="AA46" s="244"/>
      <c r="AB46" s="244"/>
      <c r="AC46" s="244" t="s">
        <v>5</v>
      </c>
      <c r="AD46" s="244"/>
      <c r="AE46" s="244"/>
      <c r="AF46" s="244"/>
      <c r="AG46" s="245"/>
      <c r="AH46" s="2"/>
      <c r="AI46" s="2"/>
      <c r="AJ46" s="2"/>
      <c r="AK46" s="2"/>
      <c r="AL46" s="2"/>
      <c r="AM46" s="2"/>
      <c r="AN46" s="2"/>
    </row>
    <row r="47" spans="1:40" s="9" customFormat="1" ht="18" customHeight="1" thickBot="1" x14ac:dyDescent="0.25">
      <c r="A47" s="5"/>
      <c r="B47" s="250"/>
      <c r="C47" s="250"/>
      <c r="D47" s="13" t="s">
        <v>6</v>
      </c>
      <c r="E47" s="14" t="s">
        <v>7</v>
      </c>
      <c r="F47" s="14" t="s">
        <v>8</v>
      </c>
      <c r="G47" s="14" t="s">
        <v>9</v>
      </c>
      <c r="H47" s="14" t="s">
        <v>10</v>
      </c>
      <c r="I47" s="14" t="s">
        <v>6</v>
      </c>
      <c r="J47" s="14" t="s">
        <v>7</v>
      </c>
      <c r="K47" s="14" t="s">
        <v>8</v>
      </c>
      <c r="L47" s="14" t="s">
        <v>9</v>
      </c>
      <c r="M47" s="14" t="s">
        <v>10</v>
      </c>
      <c r="N47" s="14" t="s">
        <v>6</v>
      </c>
      <c r="O47" s="14" t="s">
        <v>7</v>
      </c>
      <c r="P47" s="14" t="s">
        <v>8</v>
      </c>
      <c r="Q47" s="14" t="s">
        <v>9</v>
      </c>
      <c r="R47" s="15" t="s">
        <v>10</v>
      </c>
      <c r="S47" s="13" t="s">
        <v>6</v>
      </c>
      <c r="T47" s="14" t="s">
        <v>7</v>
      </c>
      <c r="U47" s="14" t="s">
        <v>8</v>
      </c>
      <c r="V47" s="14" t="s">
        <v>9</v>
      </c>
      <c r="W47" s="14" t="s">
        <v>10</v>
      </c>
      <c r="X47" s="14" t="s">
        <v>6</v>
      </c>
      <c r="Y47" s="14" t="s">
        <v>7</v>
      </c>
      <c r="Z47" s="14" t="s">
        <v>8</v>
      </c>
      <c r="AA47" s="14" t="s">
        <v>9</v>
      </c>
      <c r="AB47" s="14" t="s">
        <v>10</v>
      </c>
      <c r="AC47" s="14" t="s">
        <v>6</v>
      </c>
      <c r="AD47" s="14" t="s">
        <v>7</v>
      </c>
      <c r="AE47" s="14" t="s">
        <v>8</v>
      </c>
      <c r="AF47" s="14" t="s">
        <v>9</v>
      </c>
      <c r="AG47" s="17" t="s">
        <v>10</v>
      </c>
      <c r="AH47" s="2"/>
      <c r="AI47" s="2"/>
      <c r="AJ47" s="2"/>
      <c r="AK47" s="2"/>
      <c r="AL47" s="2"/>
      <c r="AM47" s="2"/>
      <c r="AN47" s="2"/>
    </row>
    <row r="48" spans="1:40" s="9" customFormat="1" ht="12" customHeight="1" x14ac:dyDescent="0.2">
      <c r="A48" s="5"/>
      <c r="B48" s="92" t="s">
        <v>11</v>
      </c>
      <c r="C48" s="93" t="s">
        <v>12</v>
      </c>
      <c r="D48" s="94">
        <f>I48+N48</f>
        <v>124.52093287822623</v>
      </c>
      <c r="E48" s="95">
        <f>J48+O48</f>
        <v>124.52093287822623</v>
      </c>
      <c r="F48" s="95">
        <f>K48+P48</f>
        <v>0</v>
      </c>
      <c r="G48" s="95">
        <f>L48+Q48</f>
        <v>70.433338183064933</v>
      </c>
      <c r="H48" s="96">
        <f>M48+R48</f>
        <v>0</v>
      </c>
      <c r="I48" s="94">
        <f>I61+I60+I58</f>
        <v>61.979929548185851</v>
      </c>
      <c r="J48" s="95">
        <f>(K51+L51+J60+J61)/(1-J59/100)</f>
        <v>61.979929548185851</v>
      </c>
      <c r="K48" s="95">
        <f>(L52+K60+K61)/(1-K59/100)</f>
        <v>0</v>
      </c>
      <c r="L48" s="95">
        <f>(M53+L60+L61)/(1-L59/100)</f>
        <v>34.063677552368361</v>
      </c>
      <c r="M48" s="96">
        <f>(M60+M61)/(1-M59/100)</f>
        <v>0</v>
      </c>
      <c r="N48" s="94">
        <f>N61+N60+N58</f>
        <v>62.541003330040382</v>
      </c>
      <c r="O48" s="95">
        <f>(P51+Q51+O60+O61)/(1-O59/100)</f>
        <v>62.54100333004039</v>
      </c>
      <c r="P48" s="95">
        <f>(Q52+P60+P61)/(1-P59/100)</f>
        <v>0</v>
      </c>
      <c r="Q48" s="95">
        <f>(R53+Q60+Q61)/(1-Q59/100)</f>
        <v>36.369660630696579</v>
      </c>
      <c r="R48" s="96">
        <f>(R60+R61)/(1-R59/100)</f>
        <v>0</v>
      </c>
      <c r="S48" s="94">
        <f>X48+AC48</f>
        <v>126.27230963349879</v>
      </c>
      <c r="T48" s="95">
        <f>Y48+AD48</f>
        <v>126.27230963349879</v>
      </c>
      <c r="U48" s="95">
        <f>Z48+AE48</f>
        <v>0</v>
      </c>
      <c r="V48" s="95">
        <f>AA48+AF48</f>
        <v>72.798928879476193</v>
      </c>
      <c r="W48" s="96">
        <f>AB48+AG48</f>
        <v>0</v>
      </c>
      <c r="X48" s="94">
        <f>X61+X60+X58</f>
        <v>62.954593294541382</v>
      </c>
      <c r="Y48" s="95">
        <f>(Z51+AA51+Y60+Y61)/(1-Y59/100)</f>
        <v>62.954593294541382</v>
      </c>
      <c r="Z48" s="95">
        <f>(AA52+Z60+Z61)/(1-Z59/100)</f>
        <v>0</v>
      </c>
      <c r="AA48" s="95">
        <f>(AB53+AA60+AA61)/(1-AA59/100)</f>
        <v>35.238996125088121</v>
      </c>
      <c r="AB48" s="96">
        <f>(AB60+AB61)/(1-AB59/100)</f>
        <v>0</v>
      </c>
      <c r="AC48" s="95">
        <f>AC61+AC60+AC58</f>
        <v>63.317716338957418</v>
      </c>
      <c r="AD48" s="95">
        <f>(AE51+AF51+AD60+AD61)/(1-AD59/100)</f>
        <v>63.31771633895741</v>
      </c>
      <c r="AE48" s="95">
        <f>(AF52+AE60+AE61)/(1-AE59/100)</f>
        <v>0</v>
      </c>
      <c r="AF48" s="95">
        <f>(AG53+AF60+AF61)/(1-AF59/100)</f>
        <v>37.559932754388072</v>
      </c>
      <c r="AG48" s="96">
        <f>(AG60+AG61)/(1-AG59/100)</f>
        <v>0</v>
      </c>
      <c r="AH48" s="54"/>
      <c r="AI48" s="2"/>
      <c r="AJ48" s="2"/>
      <c r="AK48" s="2"/>
      <c r="AL48" s="2"/>
      <c r="AM48" s="2"/>
      <c r="AN48" s="2"/>
    </row>
    <row r="49" spans="1:40" s="9" customFormat="1" ht="12" customHeight="1" x14ac:dyDescent="0.2">
      <c r="A49" s="5"/>
      <c r="B49" s="97" t="s">
        <v>13</v>
      </c>
      <c r="C49" s="28" t="s">
        <v>12</v>
      </c>
      <c r="D49" s="98" t="s">
        <v>14</v>
      </c>
      <c r="E49" s="99" t="s">
        <v>14</v>
      </c>
      <c r="F49" s="100">
        <f>K49+P49</f>
        <v>0</v>
      </c>
      <c r="G49" s="100">
        <f>L49+Q49</f>
        <v>70.433338183064933</v>
      </c>
      <c r="H49" s="101">
        <f>M49+R49</f>
        <v>0</v>
      </c>
      <c r="I49" s="98" t="s">
        <v>14</v>
      </c>
      <c r="J49" s="99" t="s">
        <v>14</v>
      </c>
      <c r="K49" s="100">
        <f>K51</f>
        <v>0</v>
      </c>
      <c r="L49" s="100">
        <f>L51+L52</f>
        <v>34.063677552368361</v>
      </c>
      <c r="M49" s="101">
        <f>M53</f>
        <v>0</v>
      </c>
      <c r="N49" s="98" t="s">
        <v>14</v>
      </c>
      <c r="O49" s="99" t="s">
        <v>14</v>
      </c>
      <c r="P49" s="100">
        <f>P51</f>
        <v>0</v>
      </c>
      <c r="Q49" s="100">
        <f>Q51+Q52</f>
        <v>36.369660630696579</v>
      </c>
      <c r="R49" s="101">
        <f>R53</f>
        <v>0</v>
      </c>
      <c r="S49" s="98" t="s">
        <v>14</v>
      </c>
      <c r="T49" s="99" t="s">
        <v>14</v>
      </c>
      <c r="U49" s="100">
        <f>Z49+AE49</f>
        <v>0</v>
      </c>
      <c r="V49" s="100">
        <f>AA49+AF49</f>
        <v>72.798928879476193</v>
      </c>
      <c r="W49" s="101">
        <f>AB49+AG49</f>
        <v>0</v>
      </c>
      <c r="X49" s="98" t="s">
        <v>14</v>
      </c>
      <c r="Y49" s="99" t="s">
        <v>14</v>
      </c>
      <c r="Z49" s="100">
        <f>Z51</f>
        <v>0</v>
      </c>
      <c r="AA49" s="100">
        <f>AA51+AA52</f>
        <v>35.238996125088121</v>
      </c>
      <c r="AB49" s="101">
        <f>AB53</f>
        <v>0</v>
      </c>
      <c r="AC49" s="98" t="s">
        <v>14</v>
      </c>
      <c r="AD49" s="99" t="s">
        <v>14</v>
      </c>
      <c r="AE49" s="100">
        <f>AE51</f>
        <v>0</v>
      </c>
      <c r="AF49" s="100">
        <f>AF51+AF52</f>
        <v>37.559932754388072</v>
      </c>
      <c r="AG49" s="101">
        <f>AG53</f>
        <v>0</v>
      </c>
      <c r="AH49" s="2"/>
      <c r="AI49" s="2"/>
      <c r="AJ49" s="2"/>
      <c r="AK49" s="2"/>
      <c r="AL49" s="2"/>
      <c r="AM49" s="2"/>
      <c r="AN49" s="2"/>
    </row>
    <row r="50" spans="1:40" s="9" customFormat="1" ht="12" customHeight="1" x14ac:dyDescent="0.2">
      <c r="A50" s="5"/>
      <c r="B50" s="97" t="s">
        <v>15</v>
      </c>
      <c r="C50" s="28" t="s">
        <v>12</v>
      </c>
      <c r="D50" s="98" t="s">
        <v>14</v>
      </c>
      <c r="E50" s="99" t="s">
        <v>14</v>
      </c>
      <c r="F50" s="99" t="s">
        <v>14</v>
      </c>
      <c r="G50" s="99" t="s">
        <v>14</v>
      </c>
      <c r="H50" s="102" t="s">
        <v>14</v>
      </c>
      <c r="I50" s="98" t="s">
        <v>14</v>
      </c>
      <c r="J50" s="99" t="s">
        <v>14</v>
      </c>
      <c r="K50" s="99" t="s">
        <v>14</v>
      </c>
      <c r="L50" s="99" t="s">
        <v>14</v>
      </c>
      <c r="M50" s="102" t="s">
        <v>14</v>
      </c>
      <c r="N50" s="98" t="s">
        <v>14</v>
      </c>
      <c r="O50" s="99" t="s">
        <v>14</v>
      </c>
      <c r="P50" s="99" t="s">
        <v>14</v>
      </c>
      <c r="Q50" s="99" t="s">
        <v>14</v>
      </c>
      <c r="R50" s="102" t="s">
        <v>14</v>
      </c>
      <c r="S50" s="98" t="s">
        <v>14</v>
      </c>
      <c r="T50" s="99" t="s">
        <v>14</v>
      </c>
      <c r="U50" s="99" t="s">
        <v>14</v>
      </c>
      <c r="V50" s="99" t="s">
        <v>14</v>
      </c>
      <c r="W50" s="102" t="s">
        <v>14</v>
      </c>
      <c r="X50" s="98" t="s">
        <v>14</v>
      </c>
      <c r="Y50" s="99" t="s">
        <v>14</v>
      </c>
      <c r="Z50" s="99" t="s">
        <v>14</v>
      </c>
      <c r="AA50" s="99" t="s">
        <v>14</v>
      </c>
      <c r="AB50" s="102" t="s">
        <v>14</v>
      </c>
      <c r="AC50" s="98" t="s">
        <v>14</v>
      </c>
      <c r="AD50" s="99" t="s">
        <v>14</v>
      </c>
      <c r="AE50" s="99" t="s">
        <v>14</v>
      </c>
      <c r="AF50" s="99" t="s">
        <v>14</v>
      </c>
      <c r="AG50" s="102" t="s">
        <v>14</v>
      </c>
      <c r="AH50" s="2"/>
      <c r="AI50" s="2"/>
      <c r="AJ50" s="2"/>
      <c r="AK50" s="2"/>
      <c r="AL50" s="2"/>
      <c r="AM50" s="2"/>
      <c r="AN50" s="2"/>
    </row>
    <row r="51" spans="1:40" s="9" customFormat="1" ht="12" customHeight="1" x14ac:dyDescent="0.2">
      <c r="A51" s="5"/>
      <c r="B51" s="103" t="s">
        <v>7</v>
      </c>
      <c r="C51" s="39" t="s">
        <v>12</v>
      </c>
      <c r="D51" s="104" t="s">
        <v>14</v>
      </c>
      <c r="E51" s="105" t="s">
        <v>14</v>
      </c>
      <c r="F51" s="100">
        <f>K51+P51</f>
        <v>0</v>
      </c>
      <c r="G51" s="100">
        <f>L51+Q51</f>
        <v>70.433338183064933</v>
      </c>
      <c r="H51" s="106" t="s">
        <v>14</v>
      </c>
      <c r="I51" s="104" t="s">
        <v>14</v>
      </c>
      <c r="J51" s="105" t="s">
        <v>14</v>
      </c>
      <c r="K51" s="100">
        <f>IF(K24=0,0,K27/K24*K48)</f>
        <v>0</v>
      </c>
      <c r="L51" s="100">
        <f>IF(L24=0,0,L27/L24*L48)</f>
        <v>34.063677552368361</v>
      </c>
      <c r="M51" s="102" t="s">
        <v>14</v>
      </c>
      <c r="N51" s="104" t="s">
        <v>14</v>
      </c>
      <c r="O51" s="105" t="s">
        <v>14</v>
      </c>
      <c r="P51" s="100">
        <f>IF(P24=0,0,P27/P24*P48)</f>
        <v>0</v>
      </c>
      <c r="Q51" s="100">
        <f>IF(Q24=0,0,Q27/Q24*Q48)</f>
        <v>36.369660630696579</v>
      </c>
      <c r="R51" s="102" t="s">
        <v>14</v>
      </c>
      <c r="S51" s="104" t="s">
        <v>14</v>
      </c>
      <c r="T51" s="105" t="s">
        <v>14</v>
      </c>
      <c r="U51" s="100">
        <f>Z51+AE51</f>
        <v>0</v>
      </c>
      <c r="V51" s="100">
        <f>AA51+AF51</f>
        <v>72.798928879476193</v>
      </c>
      <c r="W51" s="106" t="s">
        <v>14</v>
      </c>
      <c r="X51" s="104" t="s">
        <v>14</v>
      </c>
      <c r="Y51" s="105" t="s">
        <v>14</v>
      </c>
      <c r="Z51" s="100">
        <f>IF(Z24=0,0,Z27/Z24*Z48)</f>
        <v>0</v>
      </c>
      <c r="AA51" s="100">
        <f>IF(AA24=0,0,AA27/AA24*AA48)</f>
        <v>35.238996125088121</v>
      </c>
      <c r="AB51" s="102" t="s">
        <v>14</v>
      </c>
      <c r="AC51" s="104" t="s">
        <v>14</v>
      </c>
      <c r="AD51" s="105" t="s">
        <v>14</v>
      </c>
      <c r="AE51" s="100">
        <f>IF(AE24=0,0,AE27/AE24*AE48)</f>
        <v>0</v>
      </c>
      <c r="AF51" s="100">
        <f>IF(AF24=0,0,AF27/AF24*AF48)</f>
        <v>37.559932754388072</v>
      </c>
      <c r="AG51" s="102" t="s">
        <v>14</v>
      </c>
      <c r="AH51" s="2"/>
      <c r="AI51" s="2"/>
      <c r="AJ51" s="2"/>
      <c r="AK51" s="2"/>
      <c r="AL51" s="2"/>
      <c r="AM51" s="2"/>
      <c r="AN51" s="2"/>
    </row>
    <row r="52" spans="1:40" s="9" customFormat="1" ht="12" customHeight="1" x14ac:dyDescent="0.2">
      <c r="A52" s="5"/>
      <c r="B52" s="103" t="s">
        <v>8</v>
      </c>
      <c r="C52" s="39" t="s">
        <v>12</v>
      </c>
      <c r="D52" s="104" t="s">
        <v>14</v>
      </c>
      <c r="E52" s="105" t="s">
        <v>14</v>
      </c>
      <c r="F52" s="99" t="s">
        <v>14</v>
      </c>
      <c r="G52" s="100">
        <f>L52+Q52</f>
        <v>0</v>
      </c>
      <c r="H52" s="106" t="s">
        <v>14</v>
      </c>
      <c r="I52" s="104" t="s">
        <v>14</v>
      </c>
      <c r="J52" s="105" t="s">
        <v>14</v>
      </c>
      <c r="K52" s="105" t="s">
        <v>14</v>
      </c>
      <c r="L52" s="100">
        <f>IF(L24=0,0,L28/L24*L48)</f>
        <v>0</v>
      </c>
      <c r="M52" s="102" t="s">
        <v>14</v>
      </c>
      <c r="N52" s="104" t="s">
        <v>14</v>
      </c>
      <c r="O52" s="105" t="s">
        <v>14</v>
      </c>
      <c r="P52" s="105" t="s">
        <v>14</v>
      </c>
      <c r="Q52" s="100">
        <f>IF(Q24=0,0,Q28/Q24*Q48)</f>
        <v>0</v>
      </c>
      <c r="R52" s="102" t="s">
        <v>14</v>
      </c>
      <c r="S52" s="104" t="s">
        <v>14</v>
      </c>
      <c r="T52" s="105" t="s">
        <v>14</v>
      </c>
      <c r="U52" s="99" t="s">
        <v>14</v>
      </c>
      <c r="V52" s="100">
        <f>AA52+AF52</f>
        <v>0</v>
      </c>
      <c r="W52" s="106" t="s">
        <v>14</v>
      </c>
      <c r="X52" s="104" t="s">
        <v>14</v>
      </c>
      <c r="Y52" s="105" t="s">
        <v>14</v>
      </c>
      <c r="Z52" s="105" t="s">
        <v>14</v>
      </c>
      <c r="AA52" s="100">
        <f>IF(AA24=0,0,AA28/AA24*AA48)</f>
        <v>0</v>
      </c>
      <c r="AB52" s="102" t="s">
        <v>14</v>
      </c>
      <c r="AC52" s="104" t="s">
        <v>14</v>
      </c>
      <c r="AD52" s="105" t="s">
        <v>14</v>
      </c>
      <c r="AE52" s="105" t="s">
        <v>14</v>
      </c>
      <c r="AF52" s="100">
        <f>IF(AF24=0,0,AF28/AF24*AF48)</f>
        <v>0</v>
      </c>
      <c r="AG52" s="102" t="s">
        <v>14</v>
      </c>
      <c r="AH52" s="2"/>
      <c r="AI52" s="2"/>
      <c r="AJ52" s="2"/>
      <c r="AK52" s="2"/>
      <c r="AL52" s="2"/>
      <c r="AM52" s="2"/>
      <c r="AN52" s="2"/>
    </row>
    <row r="53" spans="1:40" s="9" customFormat="1" ht="12" customHeight="1" x14ac:dyDescent="0.2">
      <c r="A53" s="5"/>
      <c r="B53" s="103" t="s">
        <v>9</v>
      </c>
      <c r="C53" s="39" t="s">
        <v>12</v>
      </c>
      <c r="D53" s="104" t="s">
        <v>14</v>
      </c>
      <c r="E53" s="105" t="s">
        <v>14</v>
      </c>
      <c r="F53" s="105" t="s">
        <v>14</v>
      </c>
      <c r="G53" s="105" t="s">
        <v>14</v>
      </c>
      <c r="H53" s="101">
        <f t="shared" ref="H53:H58" si="6">M53+R53</f>
        <v>0</v>
      </c>
      <c r="I53" s="104" t="s">
        <v>14</v>
      </c>
      <c r="J53" s="105" t="s">
        <v>14</v>
      </c>
      <c r="K53" s="105" t="s">
        <v>14</v>
      </c>
      <c r="L53" s="105" t="s">
        <v>14</v>
      </c>
      <c r="M53" s="101">
        <f>IF(M24=0,0,M29/M24*M48)</f>
        <v>0</v>
      </c>
      <c r="N53" s="104" t="s">
        <v>14</v>
      </c>
      <c r="O53" s="105" t="s">
        <v>14</v>
      </c>
      <c r="P53" s="105" t="s">
        <v>14</v>
      </c>
      <c r="Q53" s="105" t="s">
        <v>14</v>
      </c>
      <c r="R53" s="101">
        <f>IF(R24=0,0,R29/R24*R48)</f>
        <v>0</v>
      </c>
      <c r="S53" s="104" t="s">
        <v>14</v>
      </c>
      <c r="T53" s="105" t="s">
        <v>14</v>
      </c>
      <c r="U53" s="105" t="s">
        <v>14</v>
      </c>
      <c r="V53" s="105" t="s">
        <v>14</v>
      </c>
      <c r="W53" s="101">
        <f t="shared" ref="W53:W58" si="7">AB53+AG53</f>
        <v>0</v>
      </c>
      <c r="X53" s="104" t="s">
        <v>14</v>
      </c>
      <c r="Y53" s="105" t="s">
        <v>14</v>
      </c>
      <c r="Z53" s="105" t="s">
        <v>14</v>
      </c>
      <c r="AA53" s="105" t="s">
        <v>14</v>
      </c>
      <c r="AB53" s="101">
        <f>IF(AB24=0,0,AB29/AB24*AB48)</f>
        <v>0</v>
      </c>
      <c r="AC53" s="104" t="s">
        <v>14</v>
      </c>
      <c r="AD53" s="105" t="s">
        <v>14</v>
      </c>
      <c r="AE53" s="105" t="s">
        <v>14</v>
      </c>
      <c r="AF53" s="105" t="s">
        <v>14</v>
      </c>
      <c r="AG53" s="101">
        <f>IF(AG24=0,0,AG29/AG24*AG48)</f>
        <v>0</v>
      </c>
      <c r="AH53" s="2"/>
      <c r="AI53" s="2"/>
      <c r="AJ53" s="2"/>
      <c r="AK53" s="2"/>
      <c r="AL53" s="2"/>
      <c r="AM53" s="2"/>
      <c r="AN53" s="2"/>
    </row>
    <row r="54" spans="1:40" s="9" customFormat="1" ht="12" customHeight="1" x14ac:dyDescent="0.2">
      <c r="A54" s="5"/>
      <c r="B54" s="103" t="s">
        <v>16</v>
      </c>
      <c r="C54" s="39" t="s">
        <v>12</v>
      </c>
      <c r="D54" s="107">
        <f t="shared" ref="D54:G58" si="8">I54+N54</f>
        <v>0</v>
      </c>
      <c r="E54" s="100">
        <f t="shared" si="8"/>
        <v>0</v>
      </c>
      <c r="F54" s="100">
        <f t="shared" si="8"/>
        <v>0</v>
      </c>
      <c r="G54" s="100">
        <f t="shared" si="8"/>
        <v>0</v>
      </c>
      <c r="H54" s="101">
        <f t="shared" si="6"/>
        <v>0</v>
      </c>
      <c r="I54" s="107">
        <f>SUM(J54:M54)</f>
        <v>0</v>
      </c>
      <c r="J54" s="100">
        <f>IF(J24=0,0,J30/J24*J48)</f>
        <v>0</v>
      </c>
      <c r="K54" s="100">
        <f>IF(K24=0,0,K30/K24*K48)</f>
        <v>0</v>
      </c>
      <c r="L54" s="100">
        <f>IF(L24=0,0,L30/L24*L48)</f>
        <v>0</v>
      </c>
      <c r="M54" s="101">
        <f>IF(M24=0,0,M30/M24*M48)</f>
        <v>0</v>
      </c>
      <c r="N54" s="107">
        <f>SUM(O54:R54)</f>
        <v>0</v>
      </c>
      <c r="O54" s="100">
        <f>IF(O24=0,0,O30/O24*O48)</f>
        <v>0</v>
      </c>
      <c r="P54" s="100">
        <f>IF(P24=0,0,P30/P24*P48)</f>
        <v>0</v>
      </c>
      <c r="Q54" s="100">
        <f>IF(Q24=0,0,Q30/Q24*Q48)</f>
        <v>0</v>
      </c>
      <c r="R54" s="101">
        <f>IF(R24=0,0,R30/R24*R48)</f>
        <v>0</v>
      </c>
      <c r="S54" s="107">
        <f t="shared" ref="S54:V58" si="9">X54+AC54</f>
        <v>0</v>
      </c>
      <c r="T54" s="100">
        <f t="shared" si="9"/>
        <v>0</v>
      </c>
      <c r="U54" s="100">
        <f t="shared" si="9"/>
        <v>0</v>
      </c>
      <c r="V54" s="100">
        <f t="shared" si="9"/>
        <v>0</v>
      </c>
      <c r="W54" s="101">
        <f t="shared" si="7"/>
        <v>0</v>
      </c>
      <c r="X54" s="107">
        <f>SUM(Y54:AB54)</f>
        <v>0</v>
      </c>
      <c r="Y54" s="100">
        <f>IF(Y24=0,0,Y30/Y24*Y48)</f>
        <v>0</v>
      </c>
      <c r="Z54" s="100">
        <f>IF(Z24=0,0,Z30/Z24*Z48)</f>
        <v>0</v>
      </c>
      <c r="AA54" s="100">
        <f>IF(AA24=0,0,AA30/AA24*AA48)</f>
        <v>0</v>
      </c>
      <c r="AB54" s="101">
        <f>IF(AB24=0,0,AB30/AB24*AB48)</f>
        <v>0</v>
      </c>
      <c r="AC54" s="107">
        <f>SUM(AD54:AG54)</f>
        <v>0</v>
      </c>
      <c r="AD54" s="100">
        <f>IF(AD24=0,0,AD30/AD24*AD48)</f>
        <v>0</v>
      </c>
      <c r="AE54" s="100">
        <f>IF(AE24=0,0,AE30/AE24*AE48)</f>
        <v>0</v>
      </c>
      <c r="AF54" s="100">
        <f>IF(AF24=0,0,AF30/AF24*AF48)</f>
        <v>0</v>
      </c>
      <c r="AG54" s="101">
        <f>IF(AG24=0,0,AG30/AG24*AG48)</f>
        <v>0</v>
      </c>
      <c r="AH54" s="2"/>
      <c r="AI54" s="2"/>
      <c r="AJ54" s="2"/>
      <c r="AK54" s="2"/>
      <c r="AL54" s="2"/>
      <c r="AM54" s="2"/>
      <c r="AN54" s="2"/>
    </row>
    <row r="55" spans="1:40" s="9" customFormat="1" ht="12" customHeight="1" x14ac:dyDescent="0.2">
      <c r="A55" s="5"/>
      <c r="B55" s="103" t="s">
        <v>17</v>
      </c>
      <c r="C55" s="39" t="s">
        <v>12</v>
      </c>
      <c r="D55" s="107">
        <f t="shared" si="8"/>
        <v>124.52097328864747</v>
      </c>
      <c r="E55" s="100">
        <f t="shared" si="8"/>
        <v>124.52097328864747</v>
      </c>
      <c r="F55" s="100">
        <f t="shared" si="8"/>
        <v>0</v>
      </c>
      <c r="G55" s="100">
        <f t="shared" si="8"/>
        <v>0</v>
      </c>
      <c r="H55" s="101">
        <f t="shared" si="6"/>
        <v>0</v>
      </c>
      <c r="I55" s="107">
        <f>SUM(J55:M55)</f>
        <v>61.979945803409578</v>
      </c>
      <c r="J55" s="100">
        <f>IF(J24=0,0,J31*(J48/J24))</f>
        <v>61.979945803409578</v>
      </c>
      <c r="K55" s="100">
        <f>IF(K24=0,0,K31/K24*K48)</f>
        <v>0</v>
      </c>
      <c r="L55" s="100">
        <f>IF(L24=0,0,L31/L24*L48)</f>
        <v>0</v>
      </c>
      <c r="M55" s="101">
        <f>IF(M24=0,0,M31/M24*M48)</f>
        <v>0</v>
      </c>
      <c r="N55" s="107">
        <f>SUM(O55:R55)</f>
        <v>62.541027485237883</v>
      </c>
      <c r="O55" s="100">
        <f>IF(O24=0,0,O31/O24*O48)</f>
        <v>62.541027485237883</v>
      </c>
      <c r="P55" s="100">
        <f>IF(P24=0,0,P31/P24*P48)</f>
        <v>0</v>
      </c>
      <c r="Q55" s="100">
        <f>IF(Q24=0,0,Q31/Q24*Q48)</f>
        <v>0</v>
      </c>
      <c r="R55" s="101">
        <f>IF(R24=0,0,R31/R24*R48)</f>
        <v>0</v>
      </c>
      <c r="S55" s="107">
        <f t="shared" si="9"/>
        <v>126.27230963349879</v>
      </c>
      <c r="T55" s="100">
        <f t="shared" si="9"/>
        <v>126.27230963349879</v>
      </c>
      <c r="U55" s="100">
        <f t="shared" si="9"/>
        <v>0</v>
      </c>
      <c r="V55" s="100">
        <f t="shared" si="9"/>
        <v>0</v>
      </c>
      <c r="W55" s="101">
        <f t="shared" si="7"/>
        <v>0</v>
      </c>
      <c r="X55" s="107">
        <f>SUM(Y55:AB55)</f>
        <v>62.954593294541382</v>
      </c>
      <c r="Y55" s="100">
        <f>IF(Y24=0,0,Y31*(Y48/Y24))</f>
        <v>62.954593294541382</v>
      </c>
      <c r="Z55" s="100">
        <f>IF(Z24=0,0,Z31/Z24*Z48)</f>
        <v>0</v>
      </c>
      <c r="AA55" s="100">
        <f>IF(AA24=0,0,AA31/AA24*AA48)</f>
        <v>0</v>
      </c>
      <c r="AB55" s="101">
        <f>IF(AB24=0,0,AB31/AB24*AB48)</f>
        <v>0</v>
      </c>
      <c r="AC55" s="107">
        <f>SUM(AD55:AG55)</f>
        <v>63.31771633895741</v>
      </c>
      <c r="AD55" s="100">
        <f>IF(AD24=0,0,AD31*(AD48/AD24))</f>
        <v>63.31771633895741</v>
      </c>
      <c r="AE55" s="100">
        <f>IF(AE24=0,0,AE31/AE24*AE48)</f>
        <v>0</v>
      </c>
      <c r="AF55" s="100">
        <f>IF(AF24=0,0,AF31/AF24*AF48)</f>
        <v>0</v>
      </c>
      <c r="AG55" s="101">
        <f>IF(AG24=0,0,AG31/AG24*AG48)</f>
        <v>0</v>
      </c>
      <c r="AH55" s="2"/>
      <c r="AI55" s="2"/>
      <c r="AJ55" s="2"/>
      <c r="AK55" s="2"/>
      <c r="AL55" s="2"/>
      <c r="AM55" s="2"/>
      <c r="AN55" s="2"/>
    </row>
    <row r="56" spans="1:40" s="9" customFormat="1" ht="12" customHeight="1" x14ac:dyDescent="0.2">
      <c r="A56" s="5"/>
      <c r="B56" s="103" t="s">
        <v>18</v>
      </c>
      <c r="C56" s="39" t="s">
        <v>12</v>
      </c>
      <c r="D56" s="107">
        <f t="shared" si="8"/>
        <v>0</v>
      </c>
      <c r="E56" s="100">
        <f t="shared" si="8"/>
        <v>0</v>
      </c>
      <c r="F56" s="100">
        <f t="shared" si="8"/>
        <v>0</v>
      </c>
      <c r="G56" s="100">
        <f t="shared" si="8"/>
        <v>0</v>
      </c>
      <c r="H56" s="101">
        <f t="shared" si="6"/>
        <v>0</v>
      </c>
      <c r="I56" s="107">
        <f>SUM(J56:M56)</f>
        <v>0</v>
      </c>
      <c r="J56" s="100">
        <f>IF(J24=0,0,J32/J24*J48)</f>
        <v>0</v>
      </c>
      <c r="K56" s="100">
        <f>IF(K24=0,0,K32/K24*K48)</f>
        <v>0</v>
      </c>
      <c r="L56" s="100">
        <f>IF(L24=0,0,L32/L24*L48)</f>
        <v>0</v>
      </c>
      <c r="M56" s="101">
        <f>IF(M24=0,0,M32/M24*M48)</f>
        <v>0</v>
      </c>
      <c r="N56" s="107">
        <f>SUM(O56:R56)</f>
        <v>0</v>
      </c>
      <c r="O56" s="100">
        <f>IF(O24=0,0,O32/O24*O48)</f>
        <v>0</v>
      </c>
      <c r="P56" s="100">
        <f>IF(P24=0,0,P32/P24*P48)</f>
        <v>0</v>
      </c>
      <c r="Q56" s="100">
        <f>IF(Q24=0,0,Q32/Q24*Q48)</f>
        <v>0</v>
      </c>
      <c r="R56" s="101">
        <f>IF(R24=0,0,R32/R24*R48)</f>
        <v>0</v>
      </c>
      <c r="S56" s="107">
        <f t="shared" si="9"/>
        <v>0</v>
      </c>
      <c r="T56" s="100">
        <f t="shared" si="9"/>
        <v>0</v>
      </c>
      <c r="U56" s="100">
        <f t="shared" si="9"/>
        <v>0</v>
      </c>
      <c r="V56" s="100">
        <f t="shared" si="9"/>
        <v>0</v>
      </c>
      <c r="W56" s="101">
        <f t="shared" si="7"/>
        <v>0</v>
      </c>
      <c r="X56" s="107">
        <f>SUM(Y56:AB56)</f>
        <v>0</v>
      </c>
      <c r="Y56" s="100">
        <f>IF(Y24=0,0,Y32/Y24*Y48)</f>
        <v>0</v>
      </c>
      <c r="Z56" s="100">
        <f>IF(Z24=0,0,Z32/Z24*Z48)</f>
        <v>0</v>
      </c>
      <c r="AA56" s="100">
        <f>IF(AA24=0,0,AA32/AA24*AA48)</f>
        <v>0</v>
      </c>
      <c r="AB56" s="101">
        <f>IF(AB24=0,0,AB32/AB24*AB48)</f>
        <v>0</v>
      </c>
      <c r="AC56" s="107">
        <f>SUM(AD56:AG56)</f>
        <v>0</v>
      </c>
      <c r="AD56" s="100">
        <f>IF(AD24=0,0,AD32/AD24*AD48)</f>
        <v>0</v>
      </c>
      <c r="AE56" s="100">
        <f>IF(AE24=0,0,AE32/AE24*AE48)</f>
        <v>0</v>
      </c>
      <c r="AF56" s="100">
        <f>IF(AF24=0,0,AF32/AF24*AF48)</f>
        <v>0</v>
      </c>
      <c r="AG56" s="101">
        <f>IF(AG24=0,0,AG32/AG24*AG48)</f>
        <v>0</v>
      </c>
      <c r="AH56" s="2"/>
      <c r="AI56" s="2"/>
      <c r="AJ56" s="2"/>
      <c r="AK56" s="2"/>
      <c r="AL56" s="2"/>
      <c r="AM56" s="2"/>
      <c r="AN56" s="2"/>
    </row>
    <row r="57" spans="1:40" s="9" customFormat="1" ht="28.9" customHeight="1" x14ac:dyDescent="0.2">
      <c r="A57" s="5"/>
      <c r="B57" s="38" t="s">
        <v>19</v>
      </c>
      <c r="C57" s="39" t="s">
        <v>12</v>
      </c>
      <c r="D57" s="107">
        <f t="shared" si="8"/>
        <v>0</v>
      </c>
      <c r="E57" s="100">
        <f t="shared" si="8"/>
        <v>0</v>
      </c>
      <c r="F57" s="100">
        <f t="shared" si="8"/>
        <v>0</v>
      </c>
      <c r="G57" s="100">
        <f t="shared" si="8"/>
        <v>0</v>
      </c>
      <c r="H57" s="101">
        <f t="shared" si="6"/>
        <v>0</v>
      </c>
      <c r="I57" s="107">
        <f>SUM(J57:M57)</f>
        <v>0</v>
      </c>
      <c r="J57" s="100">
        <f>IF(J24=0,0,J33/J24*J48)</f>
        <v>0</v>
      </c>
      <c r="K57" s="100">
        <f>IF(K24=0,0,K33/K24*K48)</f>
        <v>0</v>
      </c>
      <c r="L57" s="100">
        <f>IF(L24=0,0,L33/L24*L48)</f>
        <v>0</v>
      </c>
      <c r="M57" s="100">
        <f>IF(M24=0,0,M33/M24*M48)</f>
        <v>0</v>
      </c>
      <c r="N57" s="107">
        <f>SUM(O57:R57)</f>
        <v>0</v>
      </c>
      <c r="O57" s="100">
        <f>IF(O24=0,0,O33/O24*O48)</f>
        <v>0</v>
      </c>
      <c r="P57" s="100">
        <f>IF(P24=0,0,P33/P24*P48)</f>
        <v>0</v>
      </c>
      <c r="Q57" s="100">
        <f>IF(Q24=0,0,Q33/Q24*Q48)</f>
        <v>0</v>
      </c>
      <c r="R57" s="101">
        <f>IF(R24=0,0,R33/R24*R48)</f>
        <v>0</v>
      </c>
      <c r="S57" s="107">
        <f t="shared" si="9"/>
        <v>5.6862467550000009</v>
      </c>
      <c r="T57" s="100">
        <f t="shared" si="9"/>
        <v>0</v>
      </c>
      <c r="U57" s="100">
        <f t="shared" si="9"/>
        <v>0</v>
      </c>
      <c r="V57" s="100">
        <f t="shared" si="9"/>
        <v>0</v>
      </c>
      <c r="W57" s="101">
        <f t="shared" si="7"/>
        <v>0</v>
      </c>
      <c r="X57" s="107">
        <f>X34</f>
        <v>2.7193117700000005</v>
      </c>
      <c r="Y57" s="100">
        <f>IF(Y24=0,0,Y33/Y24*Y48)</f>
        <v>0</v>
      </c>
      <c r="Z57" s="100">
        <f>IF(Z24=0,0,Z33/Z24*Z48)</f>
        <v>0</v>
      </c>
      <c r="AA57" s="100">
        <f>IF(AA24=0,0,AA33/AA24*AA48)</f>
        <v>0</v>
      </c>
      <c r="AB57" s="100">
        <f>IF(AB24=0,0,AB33/AB24*AB48)</f>
        <v>0</v>
      </c>
      <c r="AC57" s="107">
        <f>AC34</f>
        <v>2.966934985</v>
      </c>
      <c r="AD57" s="100">
        <f>IF(AD24=0,0,AD33/AD24*AD48)</f>
        <v>0</v>
      </c>
      <c r="AE57" s="100">
        <f>IF(AE24=0,0,AE33/AE24*AE48)</f>
        <v>0</v>
      </c>
      <c r="AF57" s="100">
        <f>IF(AF24=0,0,AF33/AF24*AF48)</f>
        <v>0</v>
      </c>
      <c r="AG57" s="101">
        <f>IF(AG24=0,0,AG33/AG24*AG48)</f>
        <v>0</v>
      </c>
      <c r="AH57" s="2"/>
      <c r="AI57" s="2"/>
      <c r="AJ57" s="2"/>
      <c r="AK57" s="2"/>
      <c r="AL57" s="2"/>
      <c r="AM57" s="2"/>
      <c r="AN57" s="2"/>
    </row>
    <row r="58" spans="1:40" s="9" customFormat="1" ht="12" customHeight="1" x14ac:dyDescent="0.2">
      <c r="A58" s="5"/>
      <c r="B58" s="246" t="s">
        <v>20</v>
      </c>
      <c r="C58" s="93" t="s">
        <v>12</v>
      </c>
      <c r="D58" s="108">
        <f>I58+N58</f>
        <v>4.0783388782262335</v>
      </c>
      <c r="E58" s="109">
        <f>J58+O58</f>
        <v>1.4687276951612929</v>
      </c>
      <c r="F58" s="109">
        <f t="shared" si="8"/>
        <v>0</v>
      </c>
      <c r="G58" s="109">
        <f t="shared" si="8"/>
        <v>2.6096111830649402</v>
      </c>
      <c r="H58" s="110">
        <f t="shared" si="6"/>
        <v>0</v>
      </c>
      <c r="I58" s="108">
        <f>SUM(J58:M58)</f>
        <v>2.0212265481858491</v>
      </c>
      <c r="J58" s="109">
        <f>J48*J59/100</f>
        <v>0.65469399581748722</v>
      </c>
      <c r="K58" s="109">
        <f>K48*K59/100</f>
        <v>0</v>
      </c>
      <c r="L58" s="109">
        <f>L48*L59/100</f>
        <v>1.3665325523683618</v>
      </c>
      <c r="M58" s="110">
        <f>M48*M59/100</f>
        <v>0</v>
      </c>
      <c r="N58" s="108">
        <f>SUM(O58:R58)</f>
        <v>2.0571123300403844</v>
      </c>
      <c r="O58" s="109">
        <f>O48*O59/100</f>
        <v>0.81403369934380576</v>
      </c>
      <c r="P58" s="109">
        <f>P48*P59/100</f>
        <v>0</v>
      </c>
      <c r="Q58" s="109">
        <f>Q48*Q59/100</f>
        <v>1.2430786306965784</v>
      </c>
      <c r="R58" s="110">
        <f>R48*R59/100</f>
        <v>0</v>
      </c>
      <c r="S58" s="108">
        <f t="shared" si="9"/>
        <v>4.1080966334987954</v>
      </c>
      <c r="T58" s="109">
        <f>Y58+AD58</f>
        <v>2.100020754022597</v>
      </c>
      <c r="U58" s="109">
        <f t="shared" si="9"/>
        <v>0</v>
      </c>
      <c r="V58" s="109">
        <f t="shared" si="9"/>
        <v>2.0080758794761984</v>
      </c>
      <c r="W58" s="110">
        <f t="shared" si="7"/>
        <v>0</v>
      </c>
      <c r="X58" s="108">
        <f>SUM(Y58:AB58)</f>
        <v>2.0599612945413797</v>
      </c>
      <c r="Y58" s="109">
        <f>Y48*Y59/100</f>
        <v>1.0604071694532551</v>
      </c>
      <c r="Z58" s="109">
        <f>Z48*Z59/100</f>
        <v>0</v>
      </c>
      <c r="AA58" s="109">
        <f>AA48*AA59/100</f>
        <v>0.99955412508812458</v>
      </c>
      <c r="AB58" s="110">
        <f>AB48*AB59/100</f>
        <v>0</v>
      </c>
      <c r="AC58" s="108">
        <f>SUM(AD58:AG58)</f>
        <v>2.0481353389574157</v>
      </c>
      <c r="AD58" s="109">
        <f>AD48*AD59/100</f>
        <v>1.0396135845693417</v>
      </c>
      <c r="AE58" s="109">
        <f>AE48*AE59/100</f>
        <v>0</v>
      </c>
      <c r="AF58" s="109">
        <f>AF48*AF59/100</f>
        <v>1.008521754388074</v>
      </c>
      <c r="AG58" s="110">
        <f>AG48*AG59/100</f>
        <v>0</v>
      </c>
      <c r="AH58" s="2"/>
      <c r="AI58" s="2"/>
      <c r="AJ58" s="2"/>
      <c r="AK58" s="2"/>
      <c r="AL58" s="2"/>
      <c r="AM58" s="2"/>
      <c r="AN58" s="2"/>
    </row>
    <row r="59" spans="1:40" s="9" customFormat="1" ht="12" customHeight="1" x14ac:dyDescent="0.2">
      <c r="A59" s="5"/>
      <c r="B59" s="247"/>
      <c r="C59" s="28" t="s">
        <v>21</v>
      </c>
      <c r="D59" s="111">
        <f>IFERROR(D58/D48*100,0)</f>
        <v>3.275223517811737</v>
      </c>
      <c r="E59" s="112">
        <f>IFERROR(E58/E48*100,0)</f>
        <v>1.1795026436218703</v>
      </c>
      <c r="F59" s="112">
        <f>IFERROR(F58/F48*100,0)</f>
        <v>0</v>
      </c>
      <c r="G59" s="112">
        <f>IFERROR(G58/G48*100,0)</f>
        <v>3.7050795126055776</v>
      </c>
      <c r="H59" s="113">
        <f>IFERROR(H58/H48*100,0)</f>
        <v>0</v>
      </c>
      <c r="I59" s="111">
        <f>I58/I48*100</f>
        <v>3.2610984925603397</v>
      </c>
      <c r="J59" s="114">
        <f>J35</f>
        <v>1.0563</v>
      </c>
      <c r="K59" s="114">
        <f t="shared" ref="J59:M60" si="10">K35</f>
        <v>0</v>
      </c>
      <c r="L59" s="114">
        <f t="shared" si="10"/>
        <v>4.0117000000000003</v>
      </c>
      <c r="M59" s="115">
        <f t="shared" si="10"/>
        <v>0</v>
      </c>
      <c r="N59" s="111">
        <f>N58/N48*100</f>
        <v>3.2892218232966681</v>
      </c>
      <c r="O59" s="114">
        <f t="shared" ref="O59:R60" si="11">O35</f>
        <v>1.3016000000000001</v>
      </c>
      <c r="P59" s="114">
        <f t="shared" si="11"/>
        <v>0</v>
      </c>
      <c r="Q59" s="114">
        <f t="shared" si="11"/>
        <v>3.4178999999999999</v>
      </c>
      <c r="R59" s="115">
        <f t="shared" si="11"/>
        <v>0</v>
      </c>
      <c r="S59" s="111">
        <f>IFERROR(S58/S48*100,0)</f>
        <v>3.2533630258466091</v>
      </c>
      <c r="T59" s="112">
        <f>IFERROR(T58/T48*100,0)</f>
        <v>1.6630888910782085</v>
      </c>
      <c r="U59" s="112">
        <f>IFERROR(U58/U48*100,0)</f>
        <v>0</v>
      </c>
      <c r="V59" s="112">
        <f>IFERROR(V58/V48*100,0)</f>
        <v>2.7583865729682793</v>
      </c>
      <c r="W59" s="113">
        <f>IFERROR(W58/W48*100,0)</f>
        <v>0</v>
      </c>
      <c r="X59" s="111">
        <f>IF(X48=0,0,X58/X48*100)</f>
        <v>3.2721381979287494</v>
      </c>
      <c r="Y59" s="114">
        <f t="shared" ref="Y59:AB60" si="12">Y35</f>
        <v>1.6843999999999999</v>
      </c>
      <c r="Z59" s="114">
        <f t="shared" si="12"/>
        <v>0</v>
      </c>
      <c r="AA59" s="114">
        <f t="shared" si="12"/>
        <v>2.8365</v>
      </c>
      <c r="AB59" s="115">
        <f t="shared" si="12"/>
        <v>0</v>
      </c>
      <c r="AC59" s="111">
        <f>IF(AC48=0,0,AC58/AC48*100)</f>
        <v>3.2346955281728347</v>
      </c>
      <c r="AD59" s="114">
        <f t="shared" ref="AD59:AG60" si="13">AD35</f>
        <v>1.6418999999999999</v>
      </c>
      <c r="AE59" s="114">
        <f t="shared" si="13"/>
        <v>0</v>
      </c>
      <c r="AF59" s="114">
        <f t="shared" si="13"/>
        <v>2.6850999999999998</v>
      </c>
      <c r="AG59" s="115">
        <f t="shared" si="13"/>
        <v>0</v>
      </c>
      <c r="AH59" s="54"/>
      <c r="AI59" s="2"/>
      <c r="AJ59" s="2"/>
      <c r="AK59" s="2"/>
      <c r="AL59" s="2"/>
      <c r="AM59" s="2"/>
      <c r="AN59" s="2"/>
    </row>
    <row r="60" spans="1:40" s="9" customFormat="1" ht="31.5" customHeight="1" x14ac:dyDescent="0.2">
      <c r="A60" s="5"/>
      <c r="B60" s="116" t="s">
        <v>22</v>
      </c>
      <c r="C60" s="56" t="s">
        <v>12</v>
      </c>
      <c r="D60" s="108">
        <f t="shared" ref="D60:H63" si="14">I60+N60</f>
        <v>0</v>
      </c>
      <c r="E60" s="109">
        <f t="shared" si="14"/>
        <v>0</v>
      </c>
      <c r="F60" s="109">
        <f t="shared" si="14"/>
        <v>0</v>
      </c>
      <c r="G60" s="109">
        <f t="shared" si="14"/>
        <v>0</v>
      </c>
      <c r="H60" s="110">
        <f t="shared" si="14"/>
        <v>0</v>
      </c>
      <c r="I60" s="108">
        <f>SUM(J60:M60)</f>
        <v>0</v>
      </c>
      <c r="J60" s="109">
        <f t="shared" si="10"/>
        <v>0</v>
      </c>
      <c r="K60" s="109">
        <f t="shared" si="10"/>
        <v>0</v>
      </c>
      <c r="L60" s="109">
        <f t="shared" si="10"/>
        <v>0</v>
      </c>
      <c r="M60" s="110">
        <f t="shared" si="10"/>
        <v>0</v>
      </c>
      <c r="N60" s="108">
        <f>SUM(O60:R60)</f>
        <v>0</v>
      </c>
      <c r="O60" s="109">
        <f t="shared" si="11"/>
        <v>0</v>
      </c>
      <c r="P60" s="109">
        <f t="shared" si="11"/>
        <v>0</v>
      </c>
      <c r="Q60" s="109">
        <f t="shared" si="11"/>
        <v>0</v>
      </c>
      <c r="R60" s="110">
        <f t="shared" si="11"/>
        <v>0</v>
      </c>
      <c r="S60" s="108">
        <f t="shared" ref="S60:W63" si="15">X60+AC60</f>
        <v>0</v>
      </c>
      <c r="T60" s="109">
        <f t="shared" si="15"/>
        <v>0</v>
      </c>
      <c r="U60" s="109">
        <f t="shared" si="15"/>
        <v>0</v>
      </c>
      <c r="V60" s="109">
        <f t="shared" si="15"/>
        <v>0</v>
      </c>
      <c r="W60" s="110">
        <f t="shared" si="15"/>
        <v>0</v>
      </c>
      <c r="X60" s="108">
        <f>SUM(Y60:AB60)</f>
        <v>0</v>
      </c>
      <c r="Y60" s="109">
        <f t="shared" si="12"/>
        <v>0</v>
      </c>
      <c r="Z60" s="109">
        <f t="shared" si="12"/>
        <v>0</v>
      </c>
      <c r="AA60" s="109">
        <f t="shared" si="12"/>
        <v>0</v>
      </c>
      <c r="AB60" s="110">
        <f t="shared" si="12"/>
        <v>0</v>
      </c>
      <c r="AC60" s="108">
        <f>SUM(AD60:AG60)</f>
        <v>0</v>
      </c>
      <c r="AD60" s="109">
        <f t="shared" si="13"/>
        <v>0</v>
      </c>
      <c r="AE60" s="109">
        <f t="shared" si="13"/>
        <v>0</v>
      </c>
      <c r="AF60" s="109">
        <f t="shared" si="13"/>
        <v>0</v>
      </c>
      <c r="AG60" s="110">
        <f t="shared" si="13"/>
        <v>0</v>
      </c>
      <c r="AH60" s="2"/>
      <c r="AI60" s="2"/>
      <c r="AJ60" s="2"/>
      <c r="AK60" s="2"/>
      <c r="AL60" s="2"/>
      <c r="AM60" s="2"/>
      <c r="AN60" s="2"/>
    </row>
    <row r="61" spans="1:40" s="59" customFormat="1" ht="12" customHeight="1" x14ac:dyDescent="0.2">
      <c r="A61" s="5"/>
      <c r="B61" s="117" t="s">
        <v>31</v>
      </c>
      <c r="C61" s="49" t="s">
        <v>12</v>
      </c>
      <c r="D61" s="108">
        <f>I61+N61</f>
        <v>120.442594</v>
      </c>
      <c r="E61" s="109">
        <f t="shared" si="14"/>
        <v>52.618867000000002</v>
      </c>
      <c r="F61" s="109">
        <f t="shared" si="14"/>
        <v>0</v>
      </c>
      <c r="G61" s="109">
        <f>L61+Q61</f>
        <v>67.823726999999991</v>
      </c>
      <c r="H61" s="110">
        <f t="shared" si="14"/>
        <v>0</v>
      </c>
      <c r="I61" s="108">
        <f t="shared" ref="I61:R61" si="16">I62+I63</f>
        <v>59.958703</v>
      </c>
      <c r="J61" s="109">
        <f t="shared" si="16"/>
        <v>27.261558000000001</v>
      </c>
      <c r="K61" s="109">
        <f t="shared" si="16"/>
        <v>0</v>
      </c>
      <c r="L61" s="109">
        <f t="shared" si="16"/>
        <v>32.697144999999999</v>
      </c>
      <c r="M61" s="110">
        <f t="shared" si="16"/>
        <v>0</v>
      </c>
      <c r="N61" s="108">
        <f t="shared" si="16"/>
        <v>60.483891</v>
      </c>
      <c r="O61" s="109">
        <f t="shared" si="16"/>
        <v>25.357309000000001</v>
      </c>
      <c r="P61" s="109">
        <f t="shared" si="16"/>
        <v>0</v>
      </c>
      <c r="Q61" s="109">
        <f t="shared" si="16"/>
        <v>35.126581999999999</v>
      </c>
      <c r="R61" s="110">
        <f t="shared" si="16"/>
        <v>0</v>
      </c>
      <c r="S61" s="108">
        <f t="shared" si="15"/>
        <v>122.164213</v>
      </c>
      <c r="T61" s="109">
        <f t="shared" si="15"/>
        <v>51.373360000000005</v>
      </c>
      <c r="U61" s="109">
        <f t="shared" si="15"/>
        <v>0</v>
      </c>
      <c r="V61" s="109">
        <f t="shared" si="15"/>
        <v>70.790852999999998</v>
      </c>
      <c r="W61" s="110">
        <f t="shared" si="15"/>
        <v>0</v>
      </c>
      <c r="X61" s="108">
        <f t="shared" ref="X61:AG61" si="17">X62+X63</f>
        <v>60.894632000000001</v>
      </c>
      <c r="Y61" s="109">
        <f t="shared" si="17"/>
        <v>26.655190000000001</v>
      </c>
      <c r="Z61" s="109">
        <f t="shared" si="17"/>
        <v>0</v>
      </c>
      <c r="AA61" s="109">
        <f t="shared" si="17"/>
        <v>34.239441999999997</v>
      </c>
      <c r="AB61" s="110">
        <f t="shared" si="17"/>
        <v>0</v>
      </c>
      <c r="AC61" s="108">
        <f t="shared" si="17"/>
        <v>61.269581000000002</v>
      </c>
      <c r="AD61" s="109">
        <f t="shared" si="17"/>
        <v>24.718170000000001</v>
      </c>
      <c r="AE61" s="109">
        <f t="shared" si="17"/>
        <v>0</v>
      </c>
      <c r="AF61" s="109">
        <f t="shared" si="17"/>
        <v>36.551411000000002</v>
      </c>
      <c r="AG61" s="110">
        <f t="shared" si="17"/>
        <v>0</v>
      </c>
      <c r="AH61" s="58"/>
      <c r="AI61" s="58"/>
      <c r="AJ61" s="58"/>
      <c r="AK61" s="58"/>
      <c r="AL61" s="58"/>
      <c r="AM61" s="58"/>
      <c r="AN61" s="58"/>
    </row>
    <row r="62" spans="1:40" s="9" customFormat="1" ht="15.75" customHeight="1" x14ac:dyDescent="0.2">
      <c r="A62" s="5"/>
      <c r="B62" s="118" t="s">
        <v>32</v>
      </c>
      <c r="C62" s="119" t="s">
        <v>12</v>
      </c>
      <c r="D62" s="107">
        <f t="shared" si="14"/>
        <v>0</v>
      </c>
      <c r="E62" s="100">
        <f t="shared" si="14"/>
        <v>0</v>
      </c>
      <c r="F62" s="100">
        <f t="shared" si="14"/>
        <v>0</v>
      </c>
      <c r="G62" s="100">
        <f t="shared" si="14"/>
        <v>0</v>
      </c>
      <c r="H62" s="101">
        <f t="shared" si="14"/>
        <v>0</v>
      </c>
      <c r="I62" s="107">
        <f>SUM(J62:M62)</f>
        <v>0</v>
      </c>
      <c r="J62" s="100">
        <f t="shared" ref="J62:M63" si="18">J38</f>
        <v>0</v>
      </c>
      <c r="K62" s="100">
        <f t="shared" si="18"/>
        <v>0</v>
      </c>
      <c r="L62" s="100">
        <f t="shared" si="18"/>
        <v>0</v>
      </c>
      <c r="M62" s="101">
        <f t="shared" si="18"/>
        <v>0</v>
      </c>
      <c r="N62" s="107">
        <f>SUM(O62:R62)</f>
        <v>0</v>
      </c>
      <c r="O62" s="100">
        <f t="shared" ref="O62:R63" si="19">O38</f>
        <v>0</v>
      </c>
      <c r="P62" s="100">
        <f t="shared" si="19"/>
        <v>0</v>
      </c>
      <c r="Q62" s="100">
        <f t="shared" si="19"/>
        <v>0</v>
      </c>
      <c r="R62" s="101">
        <f t="shared" si="19"/>
        <v>0</v>
      </c>
      <c r="S62" s="107">
        <f t="shared" si="15"/>
        <v>0</v>
      </c>
      <c r="T62" s="100">
        <f t="shared" si="15"/>
        <v>0</v>
      </c>
      <c r="U62" s="100">
        <f t="shared" si="15"/>
        <v>0</v>
      </c>
      <c r="V62" s="100">
        <f t="shared" si="15"/>
        <v>0</v>
      </c>
      <c r="W62" s="101">
        <f t="shared" si="15"/>
        <v>0</v>
      </c>
      <c r="X62" s="107">
        <f>SUM(Y62:AB62)</f>
        <v>0</v>
      </c>
      <c r="Y62" s="100">
        <f t="shared" ref="Y62:AB63" si="20">Y38</f>
        <v>0</v>
      </c>
      <c r="Z62" s="100">
        <f t="shared" si="20"/>
        <v>0</v>
      </c>
      <c r="AA62" s="100">
        <f t="shared" si="20"/>
        <v>0</v>
      </c>
      <c r="AB62" s="101">
        <f>AB38</f>
        <v>0</v>
      </c>
      <c r="AC62" s="107">
        <f>SUM(AD62:AG62)</f>
        <v>0</v>
      </c>
      <c r="AD62" s="100">
        <f t="shared" ref="AD62:AG63" si="21">AD38</f>
        <v>0</v>
      </c>
      <c r="AE62" s="100">
        <f t="shared" si="21"/>
        <v>0</v>
      </c>
      <c r="AF62" s="100">
        <f t="shared" si="21"/>
        <v>0</v>
      </c>
      <c r="AG62" s="101">
        <f t="shared" si="21"/>
        <v>0</v>
      </c>
      <c r="AH62" s="120"/>
      <c r="AI62" s="120"/>
      <c r="AJ62" s="2"/>
      <c r="AK62" s="2"/>
      <c r="AL62" s="2"/>
      <c r="AM62" s="2"/>
      <c r="AN62" s="2"/>
    </row>
    <row r="63" spans="1:40" s="59" customFormat="1" ht="13.5" thickBot="1" x14ac:dyDescent="0.25">
      <c r="A63" s="48"/>
      <c r="B63" s="121" t="s">
        <v>25</v>
      </c>
      <c r="C63" s="122" t="s">
        <v>12</v>
      </c>
      <c r="D63" s="123">
        <f t="shared" si="14"/>
        <v>120.442594</v>
      </c>
      <c r="E63" s="124">
        <f t="shared" si="14"/>
        <v>52.618867000000002</v>
      </c>
      <c r="F63" s="124">
        <f t="shared" si="14"/>
        <v>0</v>
      </c>
      <c r="G63" s="124">
        <f>L63+Q63</f>
        <v>67.823726999999991</v>
      </c>
      <c r="H63" s="125">
        <f t="shared" si="14"/>
        <v>0</v>
      </c>
      <c r="I63" s="123">
        <f>SUM(J63:M63)</f>
        <v>59.958703</v>
      </c>
      <c r="J63" s="124">
        <f t="shared" si="18"/>
        <v>27.261558000000001</v>
      </c>
      <c r="K63" s="124">
        <f t="shared" si="18"/>
        <v>0</v>
      </c>
      <c r="L63" s="124">
        <f t="shared" si="18"/>
        <v>32.697144999999999</v>
      </c>
      <c r="M63" s="124">
        <f t="shared" si="18"/>
        <v>0</v>
      </c>
      <c r="N63" s="123">
        <f>SUM(O63:R63)</f>
        <v>60.483891</v>
      </c>
      <c r="O63" s="124">
        <f t="shared" si="19"/>
        <v>25.357309000000001</v>
      </c>
      <c r="P63" s="124">
        <f t="shared" si="19"/>
        <v>0</v>
      </c>
      <c r="Q63" s="124">
        <f t="shared" si="19"/>
        <v>35.126581999999999</v>
      </c>
      <c r="R63" s="125">
        <f t="shared" si="19"/>
        <v>0</v>
      </c>
      <c r="S63" s="123">
        <f t="shared" si="15"/>
        <v>122.164213</v>
      </c>
      <c r="T63" s="124">
        <f>T39</f>
        <v>51.373399999999997</v>
      </c>
      <c r="U63" s="124">
        <f>U39</f>
        <v>0</v>
      </c>
      <c r="V63" s="124">
        <f>V39</f>
        <v>70.790899999999993</v>
      </c>
      <c r="W63" s="125">
        <f>W39</f>
        <v>0</v>
      </c>
      <c r="X63" s="123">
        <f>SUM(Y63:AB63)</f>
        <v>60.894632000000001</v>
      </c>
      <c r="Y63" s="124">
        <f t="shared" si="20"/>
        <v>26.655190000000001</v>
      </c>
      <c r="Z63" s="124">
        <f t="shared" si="20"/>
        <v>0</v>
      </c>
      <c r="AA63" s="124">
        <f t="shared" si="20"/>
        <v>34.239441999999997</v>
      </c>
      <c r="AB63" s="124">
        <f t="shared" si="20"/>
        <v>0</v>
      </c>
      <c r="AC63" s="123">
        <f>SUM(AD63:AG63)</f>
        <v>61.269581000000002</v>
      </c>
      <c r="AD63" s="124">
        <f t="shared" si="21"/>
        <v>24.718170000000001</v>
      </c>
      <c r="AE63" s="124">
        <f t="shared" si="21"/>
        <v>0</v>
      </c>
      <c r="AF63" s="124">
        <f t="shared" si="21"/>
        <v>36.551411000000002</v>
      </c>
      <c r="AG63" s="125">
        <f t="shared" si="21"/>
        <v>0</v>
      </c>
      <c r="AH63" s="126"/>
      <c r="AI63" s="126"/>
      <c r="AJ63" s="58"/>
      <c r="AK63" s="58"/>
      <c r="AL63" s="58"/>
      <c r="AM63" s="58"/>
      <c r="AN63" s="58"/>
    </row>
    <row r="64" spans="1:40" s="9" customFormat="1" ht="12" customHeight="1" x14ac:dyDescent="0.2">
      <c r="A64" s="5"/>
      <c r="B64" s="5"/>
      <c r="C64" s="90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2"/>
      <c r="AI64" s="2"/>
      <c r="AJ64" s="2"/>
      <c r="AK64" s="2"/>
      <c r="AL64" s="2"/>
      <c r="AM64" s="2"/>
      <c r="AN64" s="2"/>
    </row>
    <row r="65" spans="1:40" s="9" customFormat="1" ht="12" customHeight="1" x14ac:dyDescent="0.2">
      <c r="A65" s="5"/>
      <c r="B65" s="5"/>
      <c r="C65" s="90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2"/>
      <c r="AI65" s="2"/>
      <c r="AJ65" s="2"/>
      <c r="AK65" s="2"/>
      <c r="AL65" s="2"/>
      <c r="AM65" s="2"/>
      <c r="AN65" s="2"/>
    </row>
    <row r="66" spans="1:40" s="9" customFormat="1" x14ac:dyDescent="0.2">
      <c r="A66" s="5"/>
      <c r="B66" s="6" t="s">
        <v>33</v>
      </c>
      <c r="C66" s="85"/>
      <c r="D66" s="86"/>
      <c r="E66" s="87"/>
      <c r="F66" s="87"/>
      <c r="G66" s="87"/>
      <c r="H66" s="87"/>
      <c r="I66" s="86"/>
      <c r="J66" s="88"/>
      <c r="K66" s="88"/>
      <c r="L66" s="88"/>
      <c r="M66" s="88"/>
      <c r="N66" s="86"/>
      <c r="O66" s="88"/>
      <c r="P66" s="88"/>
      <c r="Q66" s="88"/>
      <c r="R66" s="88"/>
      <c r="S66" s="86"/>
      <c r="T66" s="87"/>
      <c r="U66" s="87"/>
      <c r="V66" s="87"/>
      <c r="W66" s="87"/>
      <c r="X66" s="86"/>
      <c r="Y66" s="88"/>
      <c r="Z66" s="88"/>
      <c r="AA66" s="88"/>
      <c r="AB66" s="88"/>
      <c r="AC66" s="86"/>
      <c r="AD66" s="88"/>
      <c r="AE66" s="88"/>
      <c r="AF66" s="88"/>
      <c r="AG66" s="88"/>
      <c r="AH66" s="2"/>
      <c r="AI66" s="2"/>
      <c r="AJ66" s="2"/>
      <c r="AK66" s="2"/>
      <c r="AL66" s="2"/>
      <c r="AM66" s="2"/>
      <c r="AN66" s="2"/>
    </row>
    <row r="67" spans="1:40" s="9" customFormat="1" ht="12" customHeight="1" thickBot="1" x14ac:dyDescent="0.25">
      <c r="A67" s="5"/>
      <c r="B67" s="5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2"/>
      <c r="AI67" s="2"/>
      <c r="AJ67" s="2"/>
      <c r="AK67" s="2"/>
      <c r="AL67" s="2"/>
      <c r="AM67" s="2"/>
      <c r="AN67" s="2"/>
    </row>
    <row r="68" spans="1:40" s="9" customFormat="1" ht="12" customHeight="1" x14ac:dyDescent="0.2">
      <c r="A68" s="5"/>
      <c r="B68" s="248" t="s">
        <v>1</v>
      </c>
      <c r="C68" s="248" t="s">
        <v>30</v>
      </c>
      <c r="D68" s="251" t="str">
        <f>"Факт " &amp; $D$9-2 &amp; " года"</f>
        <v>Факт 2020 года</v>
      </c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3"/>
      <c r="S68" s="254" t="str">
        <f>"Предложение организации на " &amp; $D$9 &amp; " год"</f>
        <v>Предложение организации на 2022 год</v>
      </c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6"/>
      <c r="AH68" s="2"/>
      <c r="AI68" s="2"/>
      <c r="AJ68" s="2"/>
      <c r="AK68" s="2"/>
      <c r="AL68" s="2"/>
      <c r="AM68" s="2"/>
      <c r="AN68" s="2"/>
    </row>
    <row r="69" spans="1:40" s="9" customFormat="1" ht="12" customHeight="1" x14ac:dyDescent="0.2">
      <c r="A69" s="5"/>
      <c r="B69" s="249"/>
      <c r="C69" s="249"/>
      <c r="D69" s="266" t="s">
        <v>3</v>
      </c>
      <c r="E69" s="267"/>
      <c r="F69" s="267"/>
      <c r="G69" s="267"/>
      <c r="H69" s="268"/>
      <c r="I69" s="258" t="s">
        <v>4</v>
      </c>
      <c r="J69" s="267"/>
      <c r="K69" s="267"/>
      <c r="L69" s="267"/>
      <c r="M69" s="268"/>
      <c r="N69" s="258" t="s">
        <v>5</v>
      </c>
      <c r="O69" s="267"/>
      <c r="P69" s="267"/>
      <c r="Q69" s="267"/>
      <c r="R69" s="269"/>
      <c r="S69" s="257" t="s">
        <v>3</v>
      </c>
      <c r="T69" s="244"/>
      <c r="U69" s="244"/>
      <c r="V69" s="244"/>
      <c r="W69" s="244"/>
      <c r="X69" s="244" t="s">
        <v>4</v>
      </c>
      <c r="Y69" s="244"/>
      <c r="Z69" s="244"/>
      <c r="AA69" s="244"/>
      <c r="AB69" s="244"/>
      <c r="AC69" s="244" t="s">
        <v>5</v>
      </c>
      <c r="AD69" s="244"/>
      <c r="AE69" s="244"/>
      <c r="AF69" s="244"/>
      <c r="AG69" s="245"/>
      <c r="AH69" s="2"/>
      <c r="AI69" s="2"/>
      <c r="AJ69" s="2"/>
      <c r="AK69" s="2"/>
      <c r="AL69" s="2"/>
      <c r="AM69" s="2"/>
      <c r="AN69" s="2"/>
    </row>
    <row r="70" spans="1:40" s="9" customFormat="1" ht="12" customHeight="1" thickBot="1" x14ac:dyDescent="0.25">
      <c r="A70" s="5"/>
      <c r="B70" s="250"/>
      <c r="C70" s="250"/>
      <c r="D70" s="13" t="s">
        <v>6</v>
      </c>
      <c r="E70" s="14" t="s">
        <v>7</v>
      </c>
      <c r="F70" s="14" t="s">
        <v>8</v>
      </c>
      <c r="G70" s="14" t="s">
        <v>9</v>
      </c>
      <c r="H70" s="14" t="s">
        <v>10</v>
      </c>
      <c r="I70" s="14" t="s">
        <v>6</v>
      </c>
      <c r="J70" s="14" t="s">
        <v>7</v>
      </c>
      <c r="K70" s="14" t="s">
        <v>8</v>
      </c>
      <c r="L70" s="14" t="s">
        <v>9</v>
      </c>
      <c r="M70" s="14" t="s">
        <v>10</v>
      </c>
      <c r="N70" s="14" t="s">
        <v>6</v>
      </c>
      <c r="O70" s="14" t="s">
        <v>7</v>
      </c>
      <c r="P70" s="14" t="s">
        <v>8</v>
      </c>
      <c r="Q70" s="14" t="s">
        <v>9</v>
      </c>
      <c r="R70" s="15" t="s">
        <v>10</v>
      </c>
      <c r="S70" s="13" t="s">
        <v>6</v>
      </c>
      <c r="T70" s="14" t="s">
        <v>7</v>
      </c>
      <c r="U70" s="14" t="s">
        <v>8</v>
      </c>
      <c r="V70" s="14" t="s">
        <v>9</v>
      </c>
      <c r="W70" s="14" t="s">
        <v>10</v>
      </c>
      <c r="X70" s="16" t="s">
        <v>6</v>
      </c>
      <c r="Y70" s="16" t="s">
        <v>7</v>
      </c>
      <c r="Z70" s="16" t="s">
        <v>8</v>
      </c>
      <c r="AA70" s="16" t="s">
        <v>9</v>
      </c>
      <c r="AB70" s="16" t="s">
        <v>10</v>
      </c>
      <c r="AC70" s="14" t="s">
        <v>6</v>
      </c>
      <c r="AD70" s="14" t="s">
        <v>7</v>
      </c>
      <c r="AE70" s="14" t="s">
        <v>8</v>
      </c>
      <c r="AF70" s="14" t="s">
        <v>9</v>
      </c>
      <c r="AG70" s="17" t="s">
        <v>10</v>
      </c>
      <c r="AH70" s="2"/>
      <c r="AI70" s="2"/>
      <c r="AJ70" s="2"/>
      <c r="AK70" s="2"/>
      <c r="AL70" s="2"/>
      <c r="AM70" s="2"/>
      <c r="AN70" s="2"/>
    </row>
    <row r="71" spans="1:40" s="9" customFormat="1" ht="12" customHeight="1" x14ac:dyDescent="0.2">
      <c r="A71" s="5"/>
      <c r="B71" s="92" t="s">
        <v>11</v>
      </c>
      <c r="C71" s="93" t="s">
        <v>12</v>
      </c>
      <c r="D71" s="94">
        <f>I71+N71</f>
        <v>43.058119989535058</v>
      </c>
      <c r="E71" s="95">
        <f>J71+O71</f>
        <v>43.580981711352543</v>
      </c>
      <c r="F71" s="95">
        <f>K71+P71</f>
        <v>0</v>
      </c>
      <c r="G71" s="95">
        <f>L71+Q71</f>
        <v>43.058061816935059</v>
      </c>
      <c r="H71" s="96">
        <f>M71+R71</f>
        <v>0</v>
      </c>
      <c r="I71" s="94">
        <f>I83+I81</f>
        <v>17.900372835631639</v>
      </c>
      <c r="J71" s="95">
        <f>J80+J79+J78+J77</f>
        <v>18.091475196590423</v>
      </c>
      <c r="K71" s="95">
        <f>K80+K79+K78+K77+K72</f>
        <v>0</v>
      </c>
      <c r="L71" s="95">
        <f>L80+L79+L78+L77+L72</f>
        <v>17.900322447631638</v>
      </c>
      <c r="M71" s="96">
        <f>M80+M79+M78+M77+M72</f>
        <v>0</v>
      </c>
      <c r="N71" s="94">
        <f>N83+N81</f>
        <v>25.157747153903422</v>
      </c>
      <c r="O71" s="95">
        <f>O80+O79+O78+O77</f>
        <v>25.48950651476212</v>
      </c>
      <c r="P71" s="95">
        <f>P80+P79+P78+P77+P72</f>
        <v>0</v>
      </c>
      <c r="Q71" s="95">
        <f>Q80+Q79+Q78+Q77+Q72</f>
        <v>25.157739369303421</v>
      </c>
      <c r="R71" s="96">
        <f>R80+R79+R78+R77+R72</f>
        <v>0</v>
      </c>
      <c r="S71" s="94">
        <f>X71+AC71</f>
        <v>35.591384766371597</v>
      </c>
      <c r="T71" s="95">
        <f>Y71+AD71</f>
        <v>36.191883366501216</v>
      </c>
      <c r="U71" s="95">
        <f>Z71+AE71</f>
        <v>0</v>
      </c>
      <c r="V71" s="95">
        <f>AA71+AF71</f>
        <v>35.591384321306819</v>
      </c>
      <c r="W71" s="127">
        <f>AB71+AG71</f>
        <v>0</v>
      </c>
      <c r="X71" s="94">
        <f>X83+X81</f>
        <v>14.491748422431039</v>
      </c>
      <c r="Y71" s="95">
        <f>Y80+Y79+Y78+Y77</f>
        <v>14.740028705458627</v>
      </c>
      <c r="Z71" s="95">
        <f>Z80+Z79+Z78+Z77+Z72</f>
        <v>0</v>
      </c>
      <c r="AA71" s="95">
        <f>AA80+AA79+AA78+AA77+AA72</f>
        <v>14.49174766194389</v>
      </c>
      <c r="AB71" s="96">
        <f>AB80+AB79+AB78+AB77+AB72</f>
        <v>0</v>
      </c>
      <c r="AC71" s="128">
        <f>AC83+AC81</f>
        <v>21.099636343940556</v>
      </c>
      <c r="AD71" s="95">
        <f>AD80+AD79+AD78+AD77</f>
        <v>21.451854661042589</v>
      </c>
      <c r="AE71" s="95">
        <f>AE80+AE79+AE78+AE77+AE72</f>
        <v>0</v>
      </c>
      <c r="AF71" s="95">
        <f>AF80+AF79+AF78+AF77+AF72</f>
        <v>21.099636659362929</v>
      </c>
      <c r="AG71" s="96">
        <f>AG80+AG79+AG78+AG77+AG72</f>
        <v>0</v>
      </c>
      <c r="AH71" s="2"/>
      <c r="AI71" s="2"/>
      <c r="AJ71" s="2"/>
      <c r="AK71" s="2"/>
      <c r="AL71" s="2"/>
      <c r="AM71" s="2"/>
      <c r="AN71" s="2"/>
    </row>
    <row r="72" spans="1:40" s="9" customFormat="1" ht="12" customHeight="1" x14ac:dyDescent="0.2">
      <c r="A72" s="5"/>
      <c r="B72" s="97" t="s">
        <v>13</v>
      </c>
      <c r="C72" s="28" t="s">
        <v>12</v>
      </c>
      <c r="D72" s="98" t="s">
        <v>14</v>
      </c>
      <c r="E72" s="99" t="s">
        <v>14</v>
      </c>
      <c r="F72" s="100">
        <f>K72+P72</f>
        <v>0</v>
      </c>
      <c r="G72" s="100">
        <f>L72+Q72</f>
        <v>43.058061816935059</v>
      </c>
      <c r="H72" s="101">
        <f>M72+R72</f>
        <v>0</v>
      </c>
      <c r="I72" s="98" t="s">
        <v>14</v>
      </c>
      <c r="J72" s="99" t="s">
        <v>14</v>
      </c>
      <c r="K72" s="100">
        <f>K74</f>
        <v>0</v>
      </c>
      <c r="L72" s="100">
        <f>L74+L75</f>
        <v>17.900322447631638</v>
      </c>
      <c r="M72" s="101">
        <f>M76</f>
        <v>0</v>
      </c>
      <c r="N72" s="98" t="s">
        <v>14</v>
      </c>
      <c r="O72" s="99" t="s">
        <v>14</v>
      </c>
      <c r="P72" s="100">
        <f>P74</f>
        <v>0</v>
      </c>
      <c r="Q72" s="100">
        <f>Q74+Q75</f>
        <v>25.157739369303421</v>
      </c>
      <c r="R72" s="101">
        <f>R76</f>
        <v>0</v>
      </c>
      <c r="S72" s="98" t="s">
        <v>14</v>
      </c>
      <c r="T72" s="99" t="s">
        <v>14</v>
      </c>
      <c r="U72" s="100">
        <f>Z72+AE72</f>
        <v>0</v>
      </c>
      <c r="V72" s="100">
        <f>AA72+AF72</f>
        <v>35.591384321306819</v>
      </c>
      <c r="W72" s="129">
        <f>AB72+AG72</f>
        <v>0</v>
      </c>
      <c r="X72" s="98" t="s">
        <v>14</v>
      </c>
      <c r="Y72" s="99" t="s">
        <v>14</v>
      </c>
      <c r="Z72" s="100">
        <f>Z74</f>
        <v>0</v>
      </c>
      <c r="AA72" s="100">
        <f>AA74+AA75</f>
        <v>14.49174766194389</v>
      </c>
      <c r="AB72" s="101">
        <f>AB76</f>
        <v>0</v>
      </c>
      <c r="AC72" s="130" t="s">
        <v>14</v>
      </c>
      <c r="AD72" s="99" t="s">
        <v>14</v>
      </c>
      <c r="AE72" s="100">
        <f>AE74</f>
        <v>0</v>
      </c>
      <c r="AF72" s="100">
        <f>AF74+AF75</f>
        <v>21.099636659362929</v>
      </c>
      <c r="AG72" s="101">
        <f>AG76</f>
        <v>0</v>
      </c>
      <c r="AH72" s="2"/>
      <c r="AI72" s="2"/>
      <c r="AJ72" s="2"/>
      <c r="AK72" s="2"/>
      <c r="AL72" s="2"/>
      <c r="AM72" s="2"/>
      <c r="AN72" s="2"/>
    </row>
    <row r="73" spans="1:40" s="9" customFormat="1" ht="12" customHeight="1" x14ac:dyDescent="0.2">
      <c r="A73" s="5"/>
      <c r="B73" s="97" t="s">
        <v>15</v>
      </c>
      <c r="C73" s="28" t="s">
        <v>12</v>
      </c>
      <c r="D73" s="98" t="s">
        <v>14</v>
      </c>
      <c r="E73" s="99" t="s">
        <v>14</v>
      </c>
      <c r="F73" s="99" t="s">
        <v>14</v>
      </c>
      <c r="G73" s="99" t="s">
        <v>14</v>
      </c>
      <c r="H73" s="102" t="s">
        <v>14</v>
      </c>
      <c r="I73" s="98" t="s">
        <v>14</v>
      </c>
      <c r="J73" s="99" t="s">
        <v>14</v>
      </c>
      <c r="K73" s="99" t="s">
        <v>14</v>
      </c>
      <c r="L73" s="99" t="s">
        <v>14</v>
      </c>
      <c r="M73" s="102" t="s">
        <v>14</v>
      </c>
      <c r="N73" s="98" t="s">
        <v>14</v>
      </c>
      <c r="O73" s="99" t="s">
        <v>14</v>
      </c>
      <c r="P73" s="99" t="s">
        <v>14</v>
      </c>
      <c r="Q73" s="99" t="s">
        <v>14</v>
      </c>
      <c r="R73" s="102" t="s">
        <v>14</v>
      </c>
      <c r="S73" s="98" t="s">
        <v>14</v>
      </c>
      <c r="T73" s="99" t="s">
        <v>14</v>
      </c>
      <c r="U73" s="99" t="s">
        <v>14</v>
      </c>
      <c r="V73" s="99" t="s">
        <v>14</v>
      </c>
      <c r="W73" s="131" t="s">
        <v>14</v>
      </c>
      <c r="X73" s="98" t="s">
        <v>14</v>
      </c>
      <c r="Y73" s="99" t="s">
        <v>14</v>
      </c>
      <c r="Z73" s="99" t="s">
        <v>14</v>
      </c>
      <c r="AA73" s="99" t="s">
        <v>14</v>
      </c>
      <c r="AB73" s="102" t="s">
        <v>14</v>
      </c>
      <c r="AC73" s="130" t="s">
        <v>14</v>
      </c>
      <c r="AD73" s="99" t="s">
        <v>14</v>
      </c>
      <c r="AE73" s="99" t="s">
        <v>14</v>
      </c>
      <c r="AF73" s="99" t="s">
        <v>14</v>
      </c>
      <c r="AG73" s="102" t="s">
        <v>14</v>
      </c>
      <c r="AH73" s="2"/>
      <c r="AI73" s="2"/>
      <c r="AJ73" s="2"/>
      <c r="AK73" s="2"/>
      <c r="AL73" s="2"/>
      <c r="AM73" s="2"/>
      <c r="AN73" s="2"/>
    </row>
    <row r="74" spans="1:40" s="9" customFormat="1" ht="12" customHeight="1" x14ac:dyDescent="0.2">
      <c r="A74" s="5"/>
      <c r="B74" s="103" t="s">
        <v>7</v>
      </c>
      <c r="C74" s="39" t="s">
        <v>12</v>
      </c>
      <c r="D74" s="104" t="s">
        <v>14</v>
      </c>
      <c r="E74" s="105" t="s">
        <v>14</v>
      </c>
      <c r="F74" s="100">
        <f>K74+P74</f>
        <v>0</v>
      </c>
      <c r="G74" s="100">
        <f>L74+Q74</f>
        <v>43.058061816935059</v>
      </c>
      <c r="H74" s="106" t="s">
        <v>14</v>
      </c>
      <c r="I74" s="104" t="s">
        <v>14</v>
      </c>
      <c r="J74" s="105" t="s">
        <v>14</v>
      </c>
      <c r="K74" s="100">
        <f>K27-K51</f>
        <v>0</v>
      </c>
      <c r="L74" s="100">
        <f>L27-L51</f>
        <v>17.900322447631638</v>
      </c>
      <c r="M74" s="102" t="s">
        <v>14</v>
      </c>
      <c r="N74" s="104" t="s">
        <v>14</v>
      </c>
      <c r="O74" s="105" t="s">
        <v>14</v>
      </c>
      <c r="P74" s="100">
        <f>P27-P51</f>
        <v>0</v>
      </c>
      <c r="Q74" s="100">
        <f>Q27-Q51</f>
        <v>25.157739369303421</v>
      </c>
      <c r="R74" s="102" t="s">
        <v>14</v>
      </c>
      <c r="S74" s="104" t="s">
        <v>14</v>
      </c>
      <c r="T74" s="105" t="s">
        <v>14</v>
      </c>
      <c r="U74" s="100">
        <f>Z74+AE74</f>
        <v>0</v>
      </c>
      <c r="V74" s="100">
        <f>AA74+AF74</f>
        <v>35.591384321306819</v>
      </c>
      <c r="W74" s="132" t="s">
        <v>14</v>
      </c>
      <c r="X74" s="104" t="s">
        <v>14</v>
      </c>
      <c r="Y74" s="105" t="s">
        <v>14</v>
      </c>
      <c r="Z74" s="100">
        <f>Z27-Z51</f>
        <v>0</v>
      </c>
      <c r="AA74" s="100">
        <f>AA27-AA51</f>
        <v>14.49174766194389</v>
      </c>
      <c r="AB74" s="102" t="s">
        <v>14</v>
      </c>
      <c r="AC74" s="133" t="s">
        <v>14</v>
      </c>
      <c r="AD74" s="105" t="s">
        <v>14</v>
      </c>
      <c r="AE74" s="100">
        <f>AE27-AE51</f>
        <v>0</v>
      </c>
      <c r="AF74" s="100">
        <f>AF27-AF51</f>
        <v>21.099636659362929</v>
      </c>
      <c r="AG74" s="102" t="s">
        <v>14</v>
      </c>
      <c r="AH74" s="2"/>
      <c r="AI74" s="2"/>
      <c r="AJ74" s="2"/>
      <c r="AK74" s="2"/>
      <c r="AL74" s="2"/>
      <c r="AM74" s="2"/>
      <c r="AN74" s="2"/>
    </row>
    <row r="75" spans="1:40" s="9" customFormat="1" ht="12" customHeight="1" x14ac:dyDescent="0.2">
      <c r="A75" s="5"/>
      <c r="B75" s="103" t="s">
        <v>8</v>
      </c>
      <c r="C75" s="39" t="s">
        <v>12</v>
      </c>
      <c r="D75" s="104" t="s">
        <v>14</v>
      </c>
      <c r="E75" s="105" t="s">
        <v>14</v>
      </c>
      <c r="F75" s="99" t="s">
        <v>14</v>
      </c>
      <c r="G75" s="100">
        <f>L75+Q75</f>
        <v>0</v>
      </c>
      <c r="H75" s="106" t="s">
        <v>14</v>
      </c>
      <c r="I75" s="104" t="s">
        <v>14</v>
      </c>
      <c r="J75" s="105" t="s">
        <v>14</v>
      </c>
      <c r="K75" s="105" t="s">
        <v>14</v>
      </c>
      <c r="L75" s="100">
        <f>L28-L52</f>
        <v>0</v>
      </c>
      <c r="M75" s="102" t="s">
        <v>14</v>
      </c>
      <c r="N75" s="104" t="s">
        <v>14</v>
      </c>
      <c r="O75" s="105" t="s">
        <v>14</v>
      </c>
      <c r="P75" s="105" t="s">
        <v>14</v>
      </c>
      <c r="Q75" s="100">
        <f>Q28-Q52</f>
        <v>0</v>
      </c>
      <c r="R75" s="102" t="s">
        <v>14</v>
      </c>
      <c r="S75" s="104" t="s">
        <v>14</v>
      </c>
      <c r="T75" s="105" t="s">
        <v>14</v>
      </c>
      <c r="U75" s="99" t="s">
        <v>14</v>
      </c>
      <c r="V75" s="100">
        <f>AA75+AF75</f>
        <v>0</v>
      </c>
      <c r="W75" s="132" t="s">
        <v>14</v>
      </c>
      <c r="X75" s="104" t="s">
        <v>14</v>
      </c>
      <c r="Y75" s="105" t="s">
        <v>14</v>
      </c>
      <c r="Z75" s="105" t="s">
        <v>14</v>
      </c>
      <c r="AA75" s="100">
        <f>AA28-AA52</f>
        <v>0</v>
      </c>
      <c r="AB75" s="102" t="s">
        <v>14</v>
      </c>
      <c r="AC75" s="133" t="s">
        <v>14</v>
      </c>
      <c r="AD75" s="105" t="s">
        <v>14</v>
      </c>
      <c r="AE75" s="105" t="s">
        <v>14</v>
      </c>
      <c r="AF75" s="100">
        <f>AF28-AF52</f>
        <v>0</v>
      </c>
      <c r="AG75" s="102" t="s">
        <v>14</v>
      </c>
      <c r="AH75" s="2"/>
      <c r="AI75" s="2"/>
      <c r="AJ75" s="2"/>
      <c r="AK75" s="2"/>
      <c r="AL75" s="2"/>
      <c r="AM75" s="2"/>
      <c r="AN75" s="2"/>
    </row>
    <row r="76" spans="1:40" s="9" customFormat="1" ht="12" customHeight="1" x14ac:dyDescent="0.2">
      <c r="A76" s="5"/>
      <c r="B76" s="103" t="s">
        <v>9</v>
      </c>
      <c r="C76" s="39" t="s">
        <v>12</v>
      </c>
      <c r="D76" s="104" t="s">
        <v>14</v>
      </c>
      <c r="E76" s="105" t="s">
        <v>14</v>
      </c>
      <c r="F76" s="105" t="s">
        <v>14</v>
      </c>
      <c r="G76" s="105" t="s">
        <v>14</v>
      </c>
      <c r="H76" s="101">
        <f t="shared" ref="H76:H81" si="22">M76+R76</f>
        <v>0</v>
      </c>
      <c r="I76" s="104" t="s">
        <v>14</v>
      </c>
      <c r="J76" s="105" t="s">
        <v>14</v>
      </c>
      <c r="K76" s="105" t="s">
        <v>14</v>
      </c>
      <c r="L76" s="105" t="s">
        <v>14</v>
      </c>
      <c r="M76" s="101">
        <f>M29-M53</f>
        <v>0</v>
      </c>
      <c r="N76" s="104" t="s">
        <v>14</v>
      </c>
      <c r="O76" s="105" t="s">
        <v>14</v>
      </c>
      <c r="P76" s="105" t="s">
        <v>14</v>
      </c>
      <c r="Q76" s="105" t="s">
        <v>14</v>
      </c>
      <c r="R76" s="101">
        <f>R29-R53</f>
        <v>0</v>
      </c>
      <c r="S76" s="104" t="s">
        <v>14</v>
      </c>
      <c r="T76" s="105" t="s">
        <v>14</v>
      </c>
      <c r="U76" s="105" t="s">
        <v>14</v>
      </c>
      <c r="V76" s="105" t="s">
        <v>14</v>
      </c>
      <c r="W76" s="129">
        <f t="shared" ref="W76:W81" si="23">AB76+AG76</f>
        <v>0</v>
      </c>
      <c r="X76" s="104" t="s">
        <v>14</v>
      </c>
      <c r="Y76" s="105" t="s">
        <v>14</v>
      </c>
      <c r="Z76" s="105" t="s">
        <v>14</v>
      </c>
      <c r="AA76" s="105" t="s">
        <v>14</v>
      </c>
      <c r="AB76" s="101">
        <f>AB29-AB53</f>
        <v>0</v>
      </c>
      <c r="AC76" s="133" t="s">
        <v>14</v>
      </c>
      <c r="AD76" s="105" t="s">
        <v>14</v>
      </c>
      <c r="AE76" s="105" t="s">
        <v>14</v>
      </c>
      <c r="AF76" s="105" t="s">
        <v>14</v>
      </c>
      <c r="AG76" s="101">
        <f>AG29-AG53</f>
        <v>0</v>
      </c>
      <c r="AH76" s="2"/>
      <c r="AI76" s="2"/>
      <c r="AJ76" s="2"/>
      <c r="AK76" s="2"/>
      <c r="AL76" s="2"/>
      <c r="AM76" s="2"/>
      <c r="AN76" s="2"/>
    </row>
    <row r="77" spans="1:40" s="9" customFormat="1" ht="12" customHeight="1" x14ac:dyDescent="0.2">
      <c r="A77" s="5"/>
      <c r="B77" s="103" t="s">
        <v>16</v>
      </c>
      <c r="C77" s="39" t="s">
        <v>12</v>
      </c>
      <c r="D77" s="107">
        <f t="shared" ref="D77:G81" si="24">I77+N77</f>
        <v>0</v>
      </c>
      <c r="E77" s="100">
        <f t="shared" si="24"/>
        <v>0</v>
      </c>
      <c r="F77" s="100">
        <f t="shared" si="24"/>
        <v>0</v>
      </c>
      <c r="G77" s="100">
        <f t="shared" si="24"/>
        <v>0</v>
      </c>
      <c r="H77" s="101">
        <f t="shared" si="22"/>
        <v>0</v>
      </c>
      <c r="I77" s="107">
        <f>SUM(J77:M77)</f>
        <v>0</v>
      </c>
      <c r="J77" s="100">
        <f t="shared" ref="J77:L80" si="25">J30-J54</f>
        <v>0</v>
      </c>
      <c r="K77" s="100">
        <f t="shared" si="25"/>
        <v>0</v>
      </c>
      <c r="L77" s="100">
        <f t="shared" si="25"/>
        <v>0</v>
      </c>
      <c r="M77" s="101">
        <f>M30-M54</f>
        <v>0</v>
      </c>
      <c r="N77" s="107">
        <f>SUM(O77:R77)</f>
        <v>0</v>
      </c>
      <c r="O77" s="100">
        <f t="shared" ref="O77:Q80" si="26">O30-O54</f>
        <v>0</v>
      </c>
      <c r="P77" s="100">
        <f t="shared" si="26"/>
        <v>0</v>
      </c>
      <c r="Q77" s="100">
        <f t="shared" si="26"/>
        <v>0</v>
      </c>
      <c r="R77" s="101">
        <f>R30-R54</f>
        <v>0</v>
      </c>
      <c r="S77" s="107">
        <f t="shared" ref="S77:V81" si="27">X77+AC77</f>
        <v>0</v>
      </c>
      <c r="T77" s="100">
        <f t="shared" si="27"/>
        <v>0</v>
      </c>
      <c r="U77" s="100">
        <f t="shared" si="27"/>
        <v>0</v>
      </c>
      <c r="V77" s="100">
        <f t="shared" si="27"/>
        <v>0</v>
      </c>
      <c r="W77" s="129">
        <f t="shared" si="23"/>
        <v>0</v>
      </c>
      <c r="X77" s="107">
        <f>SUM(Y77:AB77)</f>
        <v>0</v>
      </c>
      <c r="Y77" s="100">
        <f t="shared" ref="Y77:AA80" si="28">Y30-Y54</f>
        <v>0</v>
      </c>
      <c r="Z77" s="100">
        <f t="shared" si="28"/>
        <v>0</v>
      </c>
      <c r="AA77" s="100">
        <f t="shared" si="28"/>
        <v>0</v>
      </c>
      <c r="AB77" s="101">
        <f>AB30-AB54</f>
        <v>0</v>
      </c>
      <c r="AC77" s="134">
        <f>SUM(AD77:AG77)</f>
        <v>0</v>
      </c>
      <c r="AD77" s="100">
        <f t="shared" ref="AD77:AF80" si="29">AD30-AD54</f>
        <v>0</v>
      </c>
      <c r="AE77" s="100">
        <f t="shared" si="29"/>
        <v>0</v>
      </c>
      <c r="AF77" s="100">
        <f t="shared" si="29"/>
        <v>0</v>
      </c>
      <c r="AG77" s="101">
        <f>AG30-AG54</f>
        <v>0</v>
      </c>
      <c r="AH77" s="2"/>
      <c r="AI77" s="2"/>
      <c r="AJ77" s="2"/>
      <c r="AK77" s="2"/>
      <c r="AL77" s="2"/>
      <c r="AM77" s="2"/>
      <c r="AN77" s="2"/>
    </row>
    <row r="78" spans="1:40" s="9" customFormat="1" ht="12" customHeight="1" x14ac:dyDescent="0.2">
      <c r="A78" s="5"/>
      <c r="B78" s="103" t="s">
        <v>17</v>
      </c>
      <c r="C78" s="39" t="s">
        <v>12</v>
      </c>
      <c r="D78" s="107">
        <f t="shared" si="24"/>
        <v>43.580981711352543</v>
      </c>
      <c r="E78" s="100">
        <f t="shared" si="24"/>
        <v>43.580981711352543</v>
      </c>
      <c r="F78" s="100">
        <f t="shared" si="24"/>
        <v>0</v>
      </c>
      <c r="G78" s="100">
        <f t="shared" si="24"/>
        <v>0</v>
      </c>
      <c r="H78" s="101">
        <f t="shared" si="22"/>
        <v>0</v>
      </c>
      <c r="I78" s="107">
        <f>SUM(J78:M78)</f>
        <v>18.091475196590423</v>
      </c>
      <c r="J78" s="100">
        <f t="shared" si="25"/>
        <v>18.091475196590423</v>
      </c>
      <c r="K78" s="100">
        <f t="shared" si="25"/>
        <v>0</v>
      </c>
      <c r="L78" s="100">
        <f t="shared" si="25"/>
        <v>0</v>
      </c>
      <c r="M78" s="101">
        <f>M31-M55</f>
        <v>0</v>
      </c>
      <c r="N78" s="107">
        <f>SUM(O78:R78)</f>
        <v>25.48950651476212</v>
      </c>
      <c r="O78" s="100">
        <f t="shared" si="26"/>
        <v>25.48950651476212</v>
      </c>
      <c r="P78" s="100">
        <f t="shared" si="26"/>
        <v>0</v>
      </c>
      <c r="Q78" s="100">
        <f t="shared" si="26"/>
        <v>0</v>
      </c>
      <c r="R78" s="101">
        <f>R31-R55</f>
        <v>0</v>
      </c>
      <c r="S78" s="107">
        <f t="shared" si="27"/>
        <v>36.191883366501216</v>
      </c>
      <c r="T78" s="100">
        <f t="shared" si="27"/>
        <v>36.191883366501216</v>
      </c>
      <c r="U78" s="100">
        <f t="shared" si="27"/>
        <v>0</v>
      </c>
      <c r="V78" s="100">
        <f t="shared" si="27"/>
        <v>0</v>
      </c>
      <c r="W78" s="129">
        <f t="shared" si="23"/>
        <v>0</v>
      </c>
      <c r="X78" s="107">
        <f>SUM(Y78:AB78)</f>
        <v>14.740028705458627</v>
      </c>
      <c r="Y78" s="100">
        <f t="shared" si="28"/>
        <v>14.740028705458627</v>
      </c>
      <c r="Z78" s="100">
        <f t="shared" si="28"/>
        <v>0</v>
      </c>
      <c r="AA78" s="100">
        <f t="shared" si="28"/>
        <v>0</v>
      </c>
      <c r="AB78" s="101">
        <f>AB31-AB55</f>
        <v>0</v>
      </c>
      <c r="AC78" s="134">
        <f>SUM(AD78:AG78)</f>
        <v>21.451854661042589</v>
      </c>
      <c r="AD78" s="100">
        <f t="shared" si="29"/>
        <v>21.451854661042589</v>
      </c>
      <c r="AE78" s="100">
        <f t="shared" si="29"/>
        <v>0</v>
      </c>
      <c r="AF78" s="100">
        <f t="shared" si="29"/>
        <v>0</v>
      </c>
      <c r="AG78" s="101">
        <f>AG31-AG55</f>
        <v>0</v>
      </c>
      <c r="AH78" s="2"/>
      <c r="AI78" s="2"/>
      <c r="AJ78" s="2"/>
      <c r="AK78" s="2"/>
      <c r="AL78" s="2"/>
      <c r="AM78" s="2"/>
      <c r="AN78" s="2"/>
    </row>
    <row r="79" spans="1:40" s="9" customFormat="1" ht="12" customHeight="1" x14ac:dyDescent="0.2">
      <c r="A79" s="5"/>
      <c r="B79" s="103" t="s">
        <v>18</v>
      </c>
      <c r="C79" s="39" t="s">
        <v>12</v>
      </c>
      <c r="D79" s="107">
        <f t="shared" si="24"/>
        <v>0</v>
      </c>
      <c r="E79" s="100">
        <f t="shared" si="24"/>
        <v>0</v>
      </c>
      <c r="F79" s="100">
        <f t="shared" si="24"/>
        <v>0</v>
      </c>
      <c r="G79" s="100">
        <f t="shared" si="24"/>
        <v>0</v>
      </c>
      <c r="H79" s="101">
        <f t="shared" si="22"/>
        <v>0</v>
      </c>
      <c r="I79" s="107">
        <f>SUM(J79:M79)</f>
        <v>0</v>
      </c>
      <c r="J79" s="100">
        <f t="shared" si="25"/>
        <v>0</v>
      </c>
      <c r="K79" s="100">
        <f t="shared" si="25"/>
        <v>0</v>
      </c>
      <c r="L79" s="100">
        <f t="shared" si="25"/>
        <v>0</v>
      </c>
      <c r="M79" s="101">
        <f>M32-M56</f>
        <v>0</v>
      </c>
      <c r="N79" s="107">
        <f>SUM(O79:R79)</f>
        <v>0</v>
      </c>
      <c r="O79" s="100">
        <f t="shared" si="26"/>
        <v>0</v>
      </c>
      <c r="P79" s="100">
        <f t="shared" si="26"/>
        <v>0</v>
      </c>
      <c r="Q79" s="100">
        <f t="shared" si="26"/>
        <v>0</v>
      </c>
      <c r="R79" s="101">
        <f>R32-R56</f>
        <v>0</v>
      </c>
      <c r="S79" s="107">
        <f t="shared" si="27"/>
        <v>0</v>
      </c>
      <c r="T79" s="100">
        <f t="shared" si="27"/>
        <v>0</v>
      </c>
      <c r="U79" s="100">
        <f t="shared" si="27"/>
        <v>0</v>
      </c>
      <c r="V79" s="100">
        <f t="shared" si="27"/>
        <v>0</v>
      </c>
      <c r="W79" s="129">
        <f t="shared" si="23"/>
        <v>0</v>
      </c>
      <c r="X79" s="107">
        <f>SUM(Y79:AB79)</f>
        <v>0</v>
      </c>
      <c r="Y79" s="100">
        <f t="shared" si="28"/>
        <v>0</v>
      </c>
      <c r="Z79" s="100">
        <f t="shared" si="28"/>
        <v>0</v>
      </c>
      <c r="AA79" s="100">
        <f t="shared" si="28"/>
        <v>0</v>
      </c>
      <c r="AB79" s="101">
        <f>AB32-AB56</f>
        <v>0</v>
      </c>
      <c r="AC79" s="134">
        <f>SUM(AD79:AG79)</f>
        <v>0</v>
      </c>
      <c r="AD79" s="100">
        <f t="shared" si="29"/>
        <v>0</v>
      </c>
      <c r="AE79" s="100">
        <f t="shared" si="29"/>
        <v>0</v>
      </c>
      <c r="AF79" s="100">
        <f t="shared" si="29"/>
        <v>0</v>
      </c>
      <c r="AG79" s="101">
        <f>AG32-AG56</f>
        <v>0</v>
      </c>
      <c r="AH79" s="2"/>
      <c r="AI79" s="2"/>
      <c r="AJ79" s="2"/>
      <c r="AK79" s="2"/>
      <c r="AL79" s="2"/>
      <c r="AM79" s="2"/>
      <c r="AN79" s="2"/>
    </row>
    <row r="80" spans="1:40" s="9" customFormat="1" ht="12" customHeight="1" x14ac:dyDescent="0.2">
      <c r="A80" s="5"/>
      <c r="B80" s="38" t="s">
        <v>19</v>
      </c>
      <c r="C80" s="39" t="s">
        <v>12</v>
      </c>
      <c r="D80" s="107">
        <f t="shared" si="24"/>
        <v>0</v>
      </c>
      <c r="E80" s="100">
        <f t="shared" si="24"/>
        <v>0</v>
      </c>
      <c r="F80" s="100">
        <f t="shared" si="24"/>
        <v>0</v>
      </c>
      <c r="G80" s="100">
        <f t="shared" si="24"/>
        <v>0</v>
      </c>
      <c r="H80" s="101">
        <f t="shared" si="22"/>
        <v>0</v>
      </c>
      <c r="I80" s="107">
        <f>SUM(J80:M80)</f>
        <v>0</v>
      </c>
      <c r="J80" s="100">
        <f t="shared" si="25"/>
        <v>0</v>
      </c>
      <c r="K80" s="100">
        <f t="shared" si="25"/>
        <v>0</v>
      </c>
      <c r="L80" s="100">
        <f t="shared" si="25"/>
        <v>0</v>
      </c>
      <c r="M80" s="100">
        <f>M33-M57</f>
        <v>0</v>
      </c>
      <c r="N80" s="107">
        <f>SUM(O80:R80)</f>
        <v>0</v>
      </c>
      <c r="O80" s="100">
        <f t="shared" si="26"/>
        <v>0</v>
      </c>
      <c r="P80" s="100">
        <f t="shared" si="26"/>
        <v>0</v>
      </c>
      <c r="Q80" s="100">
        <f t="shared" si="26"/>
        <v>0</v>
      </c>
      <c r="R80" s="101">
        <f>R33-R57</f>
        <v>0</v>
      </c>
      <c r="S80" s="107">
        <f t="shared" si="27"/>
        <v>0</v>
      </c>
      <c r="T80" s="100">
        <f t="shared" si="27"/>
        <v>0</v>
      </c>
      <c r="U80" s="100">
        <f t="shared" si="27"/>
        <v>0</v>
      </c>
      <c r="V80" s="100">
        <f t="shared" si="27"/>
        <v>0</v>
      </c>
      <c r="W80" s="129">
        <f t="shared" si="23"/>
        <v>0</v>
      </c>
      <c r="X80" s="107">
        <f>SUM(Y80:AB80)</f>
        <v>0</v>
      </c>
      <c r="Y80" s="100">
        <f t="shared" si="28"/>
        <v>0</v>
      </c>
      <c r="Z80" s="100">
        <f t="shared" si="28"/>
        <v>0</v>
      </c>
      <c r="AA80" s="100">
        <f t="shared" si="28"/>
        <v>0</v>
      </c>
      <c r="AB80" s="101">
        <f>AB33-AB57</f>
        <v>0</v>
      </c>
      <c r="AC80" s="134">
        <f>SUM(AD80:AG80)</f>
        <v>0</v>
      </c>
      <c r="AD80" s="100">
        <f t="shared" si="29"/>
        <v>0</v>
      </c>
      <c r="AE80" s="100">
        <f t="shared" si="29"/>
        <v>0</v>
      </c>
      <c r="AF80" s="100">
        <f t="shared" si="29"/>
        <v>0</v>
      </c>
      <c r="AG80" s="101">
        <f>AG33-AG57</f>
        <v>0</v>
      </c>
      <c r="AH80" s="2"/>
      <c r="AI80" s="2"/>
      <c r="AJ80" s="2"/>
      <c r="AK80" s="2"/>
      <c r="AL80" s="2"/>
      <c r="AM80" s="2"/>
      <c r="AN80" s="2"/>
    </row>
    <row r="81" spans="1:40" s="9" customFormat="1" ht="12" customHeight="1" x14ac:dyDescent="0.2">
      <c r="A81" s="5"/>
      <c r="B81" s="246" t="s">
        <v>20</v>
      </c>
      <c r="C81" s="93" t="s">
        <v>12</v>
      </c>
      <c r="D81" s="108">
        <f t="shared" si="24"/>
        <v>1.5779736095350603</v>
      </c>
      <c r="E81" s="109">
        <f t="shared" si="24"/>
        <v>0</v>
      </c>
      <c r="F81" s="109">
        <f t="shared" si="24"/>
        <v>0</v>
      </c>
      <c r="G81" s="109">
        <f t="shared" si="24"/>
        <v>1.5779736095350603</v>
      </c>
      <c r="H81" s="110">
        <f t="shared" si="22"/>
        <v>0</v>
      </c>
      <c r="I81" s="108">
        <f>SUM(J81:M81)</f>
        <v>0.71810723563163847</v>
      </c>
      <c r="J81" s="109">
        <f>J71*J82/100</f>
        <v>0</v>
      </c>
      <c r="K81" s="109">
        <f>K71*K82/100</f>
        <v>0</v>
      </c>
      <c r="L81" s="109">
        <f>L71*L82/100</f>
        <v>0.71810723563163847</v>
      </c>
      <c r="M81" s="110">
        <f>M71*M82/100</f>
        <v>0</v>
      </c>
      <c r="N81" s="108">
        <f>SUM(O81:R81)</f>
        <v>0.85986637390342169</v>
      </c>
      <c r="O81" s="109">
        <f>O71*O82/100</f>
        <v>0</v>
      </c>
      <c r="P81" s="109">
        <f>P71*P82/100</f>
        <v>0</v>
      </c>
      <c r="Q81" s="109">
        <f>Q71*Q82/100</f>
        <v>0.85986637390342169</v>
      </c>
      <c r="R81" s="110">
        <f>R71*R82/100</f>
        <v>0</v>
      </c>
      <c r="S81" s="108">
        <f t="shared" si="27"/>
        <v>0.97760476637159255</v>
      </c>
      <c r="T81" s="109">
        <f t="shared" si="27"/>
        <v>0</v>
      </c>
      <c r="U81" s="109">
        <f t="shared" si="27"/>
        <v>0</v>
      </c>
      <c r="V81" s="109">
        <f t="shared" si="27"/>
        <v>0.97760476637159255</v>
      </c>
      <c r="W81" s="135">
        <f t="shared" si="23"/>
        <v>0</v>
      </c>
      <c r="X81" s="107">
        <f>SUM(Y81:AB81)</f>
        <v>0.41105842243103846</v>
      </c>
      <c r="Y81" s="109">
        <f>Y71*Y82/100</f>
        <v>0</v>
      </c>
      <c r="Z81" s="109">
        <f>Z71*Z82/100</f>
        <v>0</v>
      </c>
      <c r="AA81" s="109">
        <f>AA71*AA82/100</f>
        <v>0.41105842243103846</v>
      </c>
      <c r="AB81" s="110">
        <f>AB71*AB82/100</f>
        <v>0</v>
      </c>
      <c r="AC81" s="136">
        <f>SUM(AD81:AG81)</f>
        <v>0.56654634394055403</v>
      </c>
      <c r="AD81" s="109">
        <f>AD71*AD82/100</f>
        <v>0</v>
      </c>
      <c r="AE81" s="109">
        <f>AE71*AE82/100</f>
        <v>0</v>
      </c>
      <c r="AF81" s="109">
        <f>AF71*AF82/100</f>
        <v>0.56654634394055403</v>
      </c>
      <c r="AG81" s="110">
        <f>AG71*AG82/100</f>
        <v>0</v>
      </c>
      <c r="AH81" s="2"/>
      <c r="AI81" s="2"/>
      <c r="AJ81" s="2"/>
      <c r="AK81" s="2"/>
      <c r="AL81" s="2"/>
      <c r="AM81" s="2"/>
      <c r="AN81" s="2"/>
    </row>
    <row r="82" spans="1:40" s="9" customFormat="1" ht="12" customHeight="1" thickBot="1" x14ac:dyDescent="0.25">
      <c r="A82" s="5"/>
      <c r="B82" s="247"/>
      <c r="C82" s="28" t="s">
        <v>21</v>
      </c>
      <c r="D82" s="111">
        <f t="shared" ref="D82:I82" si="30">IFERROR(D81/D71*100,0)</f>
        <v>3.664752687573388</v>
      </c>
      <c r="E82" s="112">
        <f t="shared" si="30"/>
        <v>0</v>
      </c>
      <c r="F82" s="112">
        <f t="shared" si="30"/>
        <v>0</v>
      </c>
      <c r="G82" s="112">
        <f t="shared" si="30"/>
        <v>3.66475763875287</v>
      </c>
      <c r="H82" s="113">
        <f t="shared" si="30"/>
        <v>0</v>
      </c>
      <c r="I82" s="111">
        <f t="shared" si="30"/>
        <v>4.0116887074117695</v>
      </c>
      <c r="J82" s="114">
        <f>IF(J40=0,0,J35)</f>
        <v>0</v>
      </c>
      <c r="K82" s="114">
        <f>IF(K40=0,0,K35)</f>
        <v>0</v>
      </c>
      <c r="L82" s="114">
        <f>IF(L40=0,0,L35)</f>
        <v>4.0117000000000003</v>
      </c>
      <c r="M82" s="115">
        <f>IF(M40=0,0,M35)</f>
        <v>0</v>
      </c>
      <c r="N82" s="111">
        <f>IFERROR(N81/N71*100,0)</f>
        <v>3.4178989423940003</v>
      </c>
      <c r="O82" s="114">
        <f>IF(O40=0,0,O35)</f>
        <v>0</v>
      </c>
      <c r="P82" s="114">
        <f>IF(P40=0,0,P35)</f>
        <v>0</v>
      </c>
      <c r="Q82" s="114">
        <f>IF(Q40=0,0,Q35)</f>
        <v>3.4178999999999999</v>
      </c>
      <c r="R82" s="115">
        <f>IF(R40=0,0,R35)</f>
        <v>0</v>
      </c>
      <c r="S82" s="111">
        <f t="shared" ref="S82:X82" si="31">IFERROR(S81/S71*100,0)</f>
        <v>2.7467455194249122</v>
      </c>
      <c r="T82" s="112">
        <f t="shared" si="31"/>
        <v>0</v>
      </c>
      <c r="U82" s="112">
        <f t="shared" si="31"/>
        <v>0</v>
      </c>
      <c r="V82" s="112">
        <f t="shared" si="31"/>
        <v>2.7467455537725418</v>
      </c>
      <c r="W82" s="137">
        <f t="shared" si="31"/>
        <v>0</v>
      </c>
      <c r="X82" s="111">
        <f t="shared" si="31"/>
        <v>2.8364998511482717</v>
      </c>
      <c r="Y82" s="109">
        <f>IF(Y40=0,0,Y35)</f>
        <v>0</v>
      </c>
      <c r="Z82" s="109">
        <f>IF(Z40=0,0,Z35)</f>
        <v>0</v>
      </c>
      <c r="AA82" s="109">
        <f>IF(AA40=0,0,AA35)</f>
        <v>2.8365</v>
      </c>
      <c r="AB82" s="110">
        <f>IF(AB40=0,0,AB35)</f>
        <v>0</v>
      </c>
      <c r="AC82" s="138">
        <f>IFERROR(AC81/AC71*100,0)</f>
        <v>2.6851000401400578</v>
      </c>
      <c r="AD82" s="114">
        <f>IF(AD40=0,0,AD35)</f>
        <v>0</v>
      </c>
      <c r="AE82" s="114">
        <f>IF(AE40=0,0,AE35)</f>
        <v>0</v>
      </c>
      <c r="AF82" s="114">
        <f>IF(AF40=0,0,AF35)</f>
        <v>2.6850999999999998</v>
      </c>
      <c r="AG82" s="115">
        <f>IF(AG40=0,0,AG35)</f>
        <v>0</v>
      </c>
      <c r="AH82" s="2"/>
      <c r="AI82" s="2"/>
      <c r="AJ82" s="2"/>
      <c r="AK82" s="2"/>
      <c r="AL82" s="2"/>
      <c r="AM82" s="2"/>
      <c r="AN82" s="2"/>
    </row>
    <row r="83" spans="1:40" s="9" customFormat="1" ht="13.5" thickBot="1" x14ac:dyDescent="0.25">
      <c r="A83" s="5"/>
      <c r="B83" s="68" t="s">
        <v>26</v>
      </c>
      <c r="C83" s="56" t="s">
        <v>12</v>
      </c>
      <c r="D83" s="108">
        <f>I83+N83</f>
        <v>41.480146380000001</v>
      </c>
      <c r="E83" s="109">
        <f>J83+O83</f>
        <v>0</v>
      </c>
      <c r="F83" s="109">
        <f>K83+P83</f>
        <v>0</v>
      </c>
      <c r="G83" s="109">
        <f>L83+Q83</f>
        <v>41.480146380000001</v>
      </c>
      <c r="H83" s="110">
        <f>M83+R83</f>
        <v>0</v>
      </c>
      <c r="I83" s="108">
        <f>SUM(J83:M83)</f>
        <v>17.182265600000001</v>
      </c>
      <c r="J83" s="109">
        <f>J40</f>
        <v>0</v>
      </c>
      <c r="K83" s="109">
        <f>K40</f>
        <v>0</v>
      </c>
      <c r="L83" s="109">
        <f>L40</f>
        <v>17.182265600000001</v>
      </c>
      <c r="M83" s="110">
        <f>M40</f>
        <v>0</v>
      </c>
      <c r="N83" s="108">
        <f>SUM(O83:R83)</f>
        <v>24.29788078</v>
      </c>
      <c r="O83" s="109">
        <f>O40</f>
        <v>0</v>
      </c>
      <c r="P83" s="109">
        <f>P40</f>
        <v>0</v>
      </c>
      <c r="Q83" s="109">
        <f>Q40</f>
        <v>24.29788078</v>
      </c>
      <c r="R83" s="110">
        <f>R40</f>
        <v>0</v>
      </c>
      <c r="S83" s="108">
        <f>X83+AC83</f>
        <v>34.613780000000006</v>
      </c>
      <c r="T83" s="109">
        <f>Y83+AD83</f>
        <v>0</v>
      </c>
      <c r="U83" s="109">
        <f>Z83+AE83</f>
        <v>0</v>
      </c>
      <c r="V83" s="109">
        <f>AA83+AF83</f>
        <v>34.613780000000006</v>
      </c>
      <c r="W83" s="135">
        <f>AB83+AG83</f>
        <v>0</v>
      </c>
      <c r="X83" s="139">
        <f>SUM(Y83:AB83)</f>
        <v>14.080690000000001</v>
      </c>
      <c r="Y83" s="140">
        <f>Y40</f>
        <v>0</v>
      </c>
      <c r="Z83" s="140">
        <f>Z40</f>
        <v>0</v>
      </c>
      <c r="AA83" s="140">
        <f>AA40</f>
        <v>14.080690000000001</v>
      </c>
      <c r="AB83" s="141">
        <f>AB40</f>
        <v>0</v>
      </c>
      <c r="AC83" s="136">
        <f>SUM(AD83:AG83)</f>
        <v>20.533090000000001</v>
      </c>
      <c r="AD83" s="109">
        <f>AD40</f>
        <v>0</v>
      </c>
      <c r="AE83" s="109">
        <f>AE40</f>
        <v>0</v>
      </c>
      <c r="AF83" s="109">
        <f>AF40</f>
        <v>20.533090000000001</v>
      </c>
      <c r="AG83" s="110">
        <f>AG40</f>
        <v>0</v>
      </c>
      <c r="AH83" s="2"/>
      <c r="AI83" s="2"/>
      <c r="AJ83" s="2"/>
      <c r="AK83" s="2"/>
      <c r="AL83" s="2"/>
      <c r="AM83" s="2"/>
      <c r="AN83" s="2"/>
    </row>
    <row r="84" spans="1:40" s="9" customFormat="1" ht="12" customHeight="1" x14ac:dyDescent="0.2">
      <c r="A84" s="5"/>
      <c r="B84" s="5"/>
      <c r="C84" s="90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142"/>
      <c r="Y84" s="91"/>
      <c r="Z84" s="91"/>
      <c r="AA84" s="91"/>
      <c r="AB84" s="91"/>
      <c r="AC84" s="91"/>
      <c r="AD84" s="91"/>
      <c r="AE84" s="91"/>
      <c r="AF84" s="91"/>
      <c r="AG84" s="91"/>
      <c r="AH84" s="2"/>
      <c r="AI84" s="2"/>
      <c r="AJ84" s="2"/>
      <c r="AK84" s="2"/>
      <c r="AL84" s="2"/>
      <c r="AM84" s="2"/>
      <c r="AN84" s="2"/>
    </row>
    <row r="85" spans="1:40" s="9" customFormat="1" x14ac:dyDescent="0.2">
      <c r="A85" s="5"/>
      <c r="B85" s="2"/>
      <c r="C85" s="90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143"/>
      <c r="Y85" s="91"/>
      <c r="Z85" s="91"/>
      <c r="AA85" s="91"/>
      <c r="AB85" s="91"/>
      <c r="AC85" s="91"/>
      <c r="AD85" s="91"/>
      <c r="AE85" s="91"/>
      <c r="AF85" s="91"/>
      <c r="AG85" s="91"/>
      <c r="AH85" s="2"/>
      <c r="AI85" s="2"/>
      <c r="AJ85" s="2"/>
      <c r="AK85" s="2"/>
      <c r="AL85" s="2"/>
      <c r="AM85" s="2"/>
      <c r="AN85" s="2"/>
    </row>
    <row r="86" spans="1:40" s="9" customFormat="1" x14ac:dyDescent="0.2">
      <c r="A86" s="5"/>
      <c r="B86" s="126" t="s">
        <v>34</v>
      </c>
      <c r="C86" s="2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144"/>
      <c r="Y86" s="58"/>
      <c r="Z86" s="58"/>
      <c r="AA86" s="58"/>
      <c r="AB86" s="58"/>
      <c r="AC86" s="91"/>
      <c r="AD86" s="91"/>
      <c r="AE86" s="91"/>
      <c r="AF86" s="91"/>
      <c r="AG86" s="91"/>
      <c r="AH86" s="2"/>
      <c r="AI86" s="2"/>
      <c r="AJ86" s="2"/>
      <c r="AK86" s="2"/>
      <c r="AL86" s="2"/>
      <c r="AM86" s="2"/>
      <c r="AN86" s="2"/>
    </row>
    <row r="87" spans="1:40" s="9" customFormat="1" x14ac:dyDescent="0.2">
      <c r="A87" s="5"/>
      <c r="B87" s="145" t="s">
        <v>35</v>
      </c>
      <c r="C87" s="146" t="s">
        <v>30</v>
      </c>
      <c r="D87" s="147" t="s">
        <v>6</v>
      </c>
      <c r="E87" s="147" t="s">
        <v>7</v>
      </c>
      <c r="F87" s="147" t="s">
        <v>8</v>
      </c>
      <c r="G87" s="147" t="s">
        <v>9</v>
      </c>
      <c r="H87" s="147" t="s">
        <v>10</v>
      </c>
      <c r="I87" s="147" t="s">
        <v>6</v>
      </c>
      <c r="J87" s="147" t="s">
        <v>7</v>
      </c>
      <c r="K87" s="147" t="s">
        <v>8</v>
      </c>
      <c r="L87" s="147" t="s">
        <v>9</v>
      </c>
      <c r="M87" s="147" t="s">
        <v>10</v>
      </c>
      <c r="N87" s="147" t="s">
        <v>6</v>
      </c>
      <c r="O87" s="147" t="s">
        <v>7</v>
      </c>
      <c r="P87" s="147" t="s">
        <v>8</v>
      </c>
      <c r="Q87" s="147" t="s">
        <v>9</v>
      </c>
      <c r="R87" s="147" t="s">
        <v>10</v>
      </c>
      <c r="S87" s="147" t="s">
        <v>6</v>
      </c>
      <c r="T87" s="147" t="s">
        <v>7</v>
      </c>
      <c r="U87" s="147" t="s">
        <v>8</v>
      </c>
      <c r="V87" s="147" t="s">
        <v>9</v>
      </c>
      <c r="W87" s="147" t="s">
        <v>10</v>
      </c>
      <c r="X87" s="147" t="s">
        <v>6</v>
      </c>
      <c r="Y87" s="147" t="s">
        <v>7</v>
      </c>
      <c r="Z87" s="147" t="s">
        <v>8</v>
      </c>
      <c r="AA87" s="147" t="s">
        <v>9</v>
      </c>
      <c r="AB87" s="147" t="s">
        <v>10</v>
      </c>
      <c r="AC87" s="147" t="s">
        <v>6</v>
      </c>
      <c r="AD87" s="147" t="s">
        <v>7</v>
      </c>
      <c r="AE87" s="147" t="s">
        <v>8</v>
      </c>
      <c r="AF87" s="147" t="s">
        <v>9</v>
      </c>
      <c r="AG87" s="147" t="s">
        <v>10</v>
      </c>
      <c r="AH87" s="2"/>
      <c r="AI87" s="2"/>
      <c r="AJ87" s="2"/>
      <c r="AK87" s="2"/>
      <c r="AL87" s="2"/>
      <c r="AM87" s="2"/>
      <c r="AN87" s="2"/>
    </row>
    <row r="88" spans="1:40" s="9" customFormat="1" x14ac:dyDescent="0.2">
      <c r="A88" s="5"/>
      <c r="B88" s="148"/>
      <c r="C88" s="149" t="s">
        <v>12</v>
      </c>
      <c r="D88" s="150">
        <f>SUM(E88:H88)</f>
        <v>0</v>
      </c>
      <c r="E88" s="151"/>
      <c r="F88" s="151"/>
      <c r="G88" s="151"/>
      <c r="H88" s="151"/>
      <c r="I88" s="150">
        <f>SUM(J88:M88)</f>
        <v>0</v>
      </c>
      <c r="J88" s="151"/>
      <c r="K88" s="151"/>
      <c r="L88" s="151"/>
      <c r="M88" s="151"/>
      <c r="N88" s="150">
        <f>SUM(O88:R88)</f>
        <v>0</v>
      </c>
      <c r="O88" s="151"/>
      <c r="P88" s="151"/>
      <c r="Q88" s="151"/>
      <c r="R88" s="151"/>
      <c r="S88" s="150">
        <f>SUM(T88:W88)</f>
        <v>0</v>
      </c>
      <c r="T88" s="151"/>
      <c r="U88" s="151"/>
      <c r="V88" s="151"/>
      <c r="W88" s="151"/>
      <c r="X88" s="150">
        <f>SUM(Y88:AB88)</f>
        <v>0</v>
      </c>
      <c r="Y88" s="151"/>
      <c r="Z88" s="151"/>
      <c r="AA88" s="151"/>
      <c r="AB88" s="151"/>
      <c r="AC88" s="150">
        <f>SUM(AD88:AG88)</f>
        <v>0</v>
      </c>
      <c r="AD88" s="151"/>
      <c r="AE88" s="151"/>
      <c r="AF88" s="151"/>
      <c r="AG88" s="151"/>
      <c r="AH88" s="2"/>
      <c r="AI88" s="2"/>
      <c r="AJ88" s="2"/>
      <c r="AK88" s="2"/>
      <c r="AL88" s="2"/>
      <c r="AM88" s="2"/>
      <c r="AN88" s="2"/>
    </row>
    <row r="89" spans="1:40" s="9" customFormat="1" x14ac:dyDescent="0.2">
      <c r="A89" s="5"/>
      <c r="B89" s="148"/>
      <c r="C89" s="149" t="s">
        <v>12</v>
      </c>
      <c r="D89" s="150">
        <f>SUM(E89:H89)</f>
        <v>0</v>
      </c>
      <c r="E89" s="151"/>
      <c r="F89" s="151"/>
      <c r="G89" s="151"/>
      <c r="H89" s="151"/>
      <c r="I89" s="150">
        <f>SUM(J89:M89)</f>
        <v>0</v>
      </c>
      <c r="J89" s="151"/>
      <c r="K89" s="151"/>
      <c r="L89" s="151"/>
      <c r="M89" s="151"/>
      <c r="N89" s="150">
        <f>SUM(O89:R89)</f>
        <v>0</v>
      </c>
      <c r="O89" s="151"/>
      <c r="P89" s="151"/>
      <c r="Q89" s="151"/>
      <c r="R89" s="151"/>
      <c r="S89" s="150">
        <f>SUM(T89:W89)</f>
        <v>0</v>
      </c>
      <c r="T89" s="151"/>
      <c r="U89" s="151"/>
      <c r="V89" s="151"/>
      <c r="W89" s="151"/>
      <c r="X89" s="150">
        <f>SUM(Y89:AB89)</f>
        <v>0</v>
      </c>
      <c r="Y89" s="151"/>
      <c r="Z89" s="151"/>
      <c r="AA89" s="151"/>
      <c r="AB89" s="151"/>
      <c r="AC89" s="150">
        <f>SUM(AD89:AG89)</f>
        <v>0</v>
      </c>
      <c r="AD89" s="151"/>
      <c r="AE89" s="151"/>
      <c r="AF89" s="151"/>
      <c r="AG89" s="151"/>
      <c r="AH89" s="2"/>
      <c r="AI89" s="2"/>
      <c r="AJ89" s="2"/>
      <c r="AK89" s="2"/>
      <c r="AL89" s="2"/>
      <c r="AM89" s="2"/>
      <c r="AN89" s="2"/>
    </row>
    <row r="90" spans="1:40" s="9" customFormat="1" x14ac:dyDescent="0.2">
      <c r="A90" s="5"/>
      <c r="B90" s="148"/>
      <c r="C90" s="149" t="s">
        <v>12</v>
      </c>
      <c r="D90" s="150">
        <f>SUM(E90:H90)</f>
        <v>0</v>
      </c>
      <c r="E90" s="151"/>
      <c r="F90" s="151"/>
      <c r="G90" s="151"/>
      <c r="H90" s="151"/>
      <c r="I90" s="150">
        <f>SUM(J90:M90)</f>
        <v>0</v>
      </c>
      <c r="J90" s="151"/>
      <c r="K90" s="151"/>
      <c r="L90" s="151"/>
      <c r="M90" s="151"/>
      <c r="N90" s="150">
        <f>SUM(O90:R90)</f>
        <v>0</v>
      </c>
      <c r="O90" s="151"/>
      <c r="P90" s="151"/>
      <c r="Q90" s="151"/>
      <c r="R90" s="151"/>
      <c r="S90" s="150">
        <f>SUM(T90:W90)</f>
        <v>0</v>
      </c>
      <c r="T90" s="151"/>
      <c r="U90" s="151"/>
      <c r="V90" s="151"/>
      <c r="W90" s="151"/>
      <c r="X90" s="150">
        <f>SUM(Y90:AB90)</f>
        <v>0</v>
      </c>
      <c r="Y90" s="151"/>
      <c r="Z90" s="151"/>
      <c r="AA90" s="151"/>
      <c r="AB90" s="151"/>
      <c r="AC90" s="150">
        <f>SUM(AD90:AG90)</f>
        <v>0</v>
      </c>
      <c r="AD90" s="151"/>
      <c r="AE90" s="151"/>
      <c r="AF90" s="151"/>
      <c r="AG90" s="151"/>
      <c r="AH90" s="2"/>
      <c r="AI90" s="2"/>
      <c r="AJ90" s="2"/>
      <c r="AK90" s="2"/>
      <c r="AL90" s="2"/>
      <c r="AM90" s="2"/>
      <c r="AN90" s="2"/>
    </row>
    <row r="91" spans="1:40" s="9" customFormat="1" x14ac:dyDescent="0.2">
      <c r="A91" s="5"/>
      <c r="B91" s="148"/>
      <c r="C91" s="149" t="s">
        <v>12</v>
      </c>
      <c r="D91" s="150">
        <f>SUM(E91:H91)</f>
        <v>0</v>
      </c>
      <c r="E91" s="151"/>
      <c r="F91" s="151"/>
      <c r="G91" s="151"/>
      <c r="H91" s="151"/>
      <c r="I91" s="150">
        <f>SUM(J91:M91)</f>
        <v>0</v>
      </c>
      <c r="J91" s="151"/>
      <c r="K91" s="151"/>
      <c r="L91" s="151"/>
      <c r="M91" s="151"/>
      <c r="N91" s="150">
        <f>SUM(O91:R91)</f>
        <v>0</v>
      </c>
      <c r="O91" s="151"/>
      <c r="P91" s="151"/>
      <c r="Q91" s="151"/>
      <c r="R91" s="151"/>
      <c r="S91" s="150">
        <f>SUM(T91:W91)</f>
        <v>0</v>
      </c>
      <c r="T91" s="151"/>
      <c r="U91" s="151"/>
      <c r="V91" s="151"/>
      <c r="W91" s="151"/>
      <c r="X91" s="150">
        <f>SUM(Y91:AB91)</f>
        <v>0</v>
      </c>
      <c r="Y91" s="151"/>
      <c r="Z91" s="151"/>
      <c r="AA91" s="151"/>
      <c r="AB91" s="151"/>
      <c r="AC91" s="150">
        <f>SUM(AD91:AG91)</f>
        <v>0</v>
      </c>
      <c r="AD91" s="151"/>
      <c r="AE91" s="151"/>
      <c r="AF91" s="151"/>
      <c r="AG91" s="151"/>
      <c r="AH91" s="2"/>
      <c r="AI91" s="2"/>
      <c r="AJ91" s="2"/>
      <c r="AK91" s="2"/>
      <c r="AL91" s="2"/>
      <c r="AM91" s="2"/>
      <c r="AN91" s="2"/>
    </row>
    <row r="92" spans="1:40" s="9" customFormat="1" x14ac:dyDescent="0.2">
      <c r="A92" s="5"/>
      <c r="B92" s="148"/>
      <c r="C92" s="149" t="s">
        <v>12</v>
      </c>
      <c r="D92" s="150">
        <f>SUM(E92:H92)</f>
        <v>0</v>
      </c>
      <c r="E92" s="151"/>
      <c r="F92" s="151"/>
      <c r="G92" s="151"/>
      <c r="H92" s="151"/>
      <c r="I92" s="150">
        <f>SUM(J92:M92)</f>
        <v>0</v>
      </c>
      <c r="J92" s="151"/>
      <c r="K92" s="151"/>
      <c r="L92" s="151"/>
      <c r="M92" s="151"/>
      <c r="N92" s="150">
        <f>SUM(O92:R92)</f>
        <v>0</v>
      </c>
      <c r="O92" s="151"/>
      <c r="P92" s="151"/>
      <c r="Q92" s="151"/>
      <c r="R92" s="151"/>
      <c r="S92" s="150">
        <f>SUM(T92:W92)</f>
        <v>0</v>
      </c>
      <c r="T92" s="151"/>
      <c r="U92" s="151"/>
      <c r="V92" s="151"/>
      <c r="W92" s="151"/>
      <c r="X92" s="150">
        <f>SUM(Y92:AB92)</f>
        <v>0</v>
      </c>
      <c r="Y92" s="151"/>
      <c r="Z92" s="151"/>
      <c r="AA92" s="151"/>
      <c r="AB92" s="151"/>
      <c r="AC92" s="150">
        <f>SUM(AD92:AG92)</f>
        <v>0</v>
      </c>
      <c r="AD92" s="151"/>
      <c r="AE92" s="151"/>
      <c r="AF92" s="151"/>
      <c r="AG92" s="151"/>
      <c r="AH92" s="2"/>
      <c r="AI92" s="2"/>
      <c r="AJ92" s="2"/>
      <c r="AK92" s="2"/>
      <c r="AL92" s="2"/>
      <c r="AM92" s="2"/>
      <c r="AN92" s="2"/>
    </row>
    <row r="93" spans="1:40" s="154" customFormat="1" ht="21" customHeight="1" x14ac:dyDescent="0.2">
      <c r="A93" s="152"/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53"/>
      <c r="AH93" s="1"/>
      <c r="AI93" s="1"/>
      <c r="AJ93" s="1"/>
      <c r="AK93" s="1"/>
      <c r="AL93" s="1"/>
      <c r="AM93" s="1"/>
      <c r="AN93" s="1"/>
    </row>
    <row r="94" spans="1:40" s="9" customFormat="1" x14ac:dyDescent="0.2">
      <c r="A94" s="5"/>
      <c r="B94" s="155" t="s">
        <v>36</v>
      </c>
      <c r="C94" s="149" t="s">
        <v>12</v>
      </c>
      <c r="D94" s="156">
        <f t="shared" ref="D94:AG94" si="32">SUM(D88:D93)</f>
        <v>0</v>
      </c>
      <c r="E94" s="156">
        <f t="shared" si="32"/>
        <v>0</v>
      </c>
      <c r="F94" s="156">
        <f t="shared" si="32"/>
        <v>0</v>
      </c>
      <c r="G94" s="156">
        <f t="shared" si="32"/>
        <v>0</v>
      </c>
      <c r="H94" s="156">
        <f t="shared" si="32"/>
        <v>0</v>
      </c>
      <c r="I94" s="156">
        <f t="shared" si="32"/>
        <v>0</v>
      </c>
      <c r="J94" s="156">
        <f t="shared" si="32"/>
        <v>0</v>
      </c>
      <c r="K94" s="156">
        <f t="shared" si="32"/>
        <v>0</v>
      </c>
      <c r="L94" s="156">
        <f t="shared" si="32"/>
        <v>0</v>
      </c>
      <c r="M94" s="156">
        <f t="shared" si="32"/>
        <v>0</v>
      </c>
      <c r="N94" s="156">
        <f t="shared" si="32"/>
        <v>0</v>
      </c>
      <c r="O94" s="156">
        <f t="shared" si="32"/>
        <v>0</v>
      </c>
      <c r="P94" s="156">
        <f t="shared" si="32"/>
        <v>0</v>
      </c>
      <c r="Q94" s="156">
        <f t="shared" si="32"/>
        <v>0</v>
      </c>
      <c r="R94" s="156">
        <f t="shared" si="32"/>
        <v>0</v>
      </c>
      <c r="S94" s="156">
        <f t="shared" si="32"/>
        <v>0</v>
      </c>
      <c r="T94" s="156">
        <f t="shared" si="32"/>
        <v>0</v>
      </c>
      <c r="U94" s="156">
        <f t="shared" si="32"/>
        <v>0</v>
      </c>
      <c r="V94" s="156">
        <f t="shared" si="32"/>
        <v>0</v>
      </c>
      <c r="W94" s="156">
        <f t="shared" si="32"/>
        <v>0</v>
      </c>
      <c r="X94" s="156">
        <f t="shared" si="32"/>
        <v>0</v>
      </c>
      <c r="Y94" s="156">
        <f t="shared" si="32"/>
        <v>0</v>
      </c>
      <c r="Z94" s="156">
        <f t="shared" si="32"/>
        <v>0</v>
      </c>
      <c r="AA94" s="156">
        <f t="shared" si="32"/>
        <v>0</v>
      </c>
      <c r="AB94" s="156">
        <f t="shared" si="32"/>
        <v>0</v>
      </c>
      <c r="AC94" s="156">
        <f t="shared" si="32"/>
        <v>0</v>
      </c>
      <c r="AD94" s="156">
        <f t="shared" si="32"/>
        <v>0</v>
      </c>
      <c r="AE94" s="156">
        <f t="shared" si="32"/>
        <v>0</v>
      </c>
      <c r="AF94" s="156">
        <f t="shared" si="32"/>
        <v>0</v>
      </c>
      <c r="AG94" s="156">
        <f t="shared" si="32"/>
        <v>0</v>
      </c>
      <c r="AH94" s="2"/>
      <c r="AI94" s="2"/>
      <c r="AJ94" s="2"/>
      <c r="AK94" s="2"/>
      <c r="AL94" s="2"/>
      <c r="AM94" s="2"/>
      <c r="AN94" s="2"/>
    </row>
    <row r="95" spans="1:40" s="9" customFormat="1" x14ac:dyDescent="0.2">
      <c r="A95" s="5"/>
      <c r="B95" s="157"/>
      <c r="C95" s="158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60"/>
      <c r="AD95" s="160"/>
      <c r="AE95" s="160"/>
      <c r="AF95" s="160"/>
      <c r="AG95" s="1"/>
      <c r="AH95" s="1"/>
      <c r="AI95" s="1"/>
      <c r="AJ95" s="1"/>
      <c r="AK95" s="1"/>
      <c r="AL95" s="1"/>
      <c r="AM95" s="1"/>
      <c r="AN95" s="2"/>
    </row>
    <row r="96" spans="1:40" s="9" customFormat="1" x14ac:dyDescent="0.2">
      <c r="A96" s="5"/>
      <c r="B96" s="2"/>
      <c r="C96" s="2"/>
      <c r="D96" s="2"/>
      <c r="E96" s="2"/>
      <c r="F96" s="2"/>
      <c r="G96" s="2"/>
      <c r="H96" s="161"/>
      <c r="I96" s="161"/>
      <c r="J96" s="161"/>
      <c r="K96" s="161"/>
      <c r="L96" s="16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91"/>
      <c r="AC96" s="91"/>
      <c r="AD96" s="91"/>
      <c r="AE96" s="91"/>
      <c r="AF96" s="91"/>
      <c r="AG96" s="2"/>
      <c r="AH96" s="2"/>
      <c r="AI96" s="2"/>
      <c r="AJ96" s="2"/>
      <c r="AK96" s="2"/>
      <c r="AL96" s="2"/>
      <c r="AM96" s="2"/>
      <c r="AN96" s="2"/>
    </row>
    <row r="97" spans="1:40" s="9" customFormat="1" x14ac:dyDescent="0.2">
      <c r="A97" s="5"/>
      <c r="B97" s="126" t="s">
        <v>37</v>
      </c>
      <c r="C97" s="2"/>
      <c r="D97" s="2"/>
      <c r="E97" s="2"/>
      <c r="F97" s="2"/>
      <c r="G97" s="2"/>
      <c r="H97" s="161"/>
      <c r="I97" s="161"/>
      <c r="J97" s="161"/>
      <c r="K97" s="161"/>
      <c r="L97" s="16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91"/>
      <c r="AC97" s="91"/>
      <c r="AD97" s="91"/>
      <c r="AE97" s="91"/>
      <c r="AF97" s="91"/>
      <c r="AG97" s="2"/>
      <c r="AH97" s="2"/>
      <c r="AI97" s="2"/>
      <c r="AJ97" s="2"/>
      <c r="AK97" s="2"/>
      <c r="AL97" s="2"/>
      <c r="AM97" s="2"/>
      <c r="AN97" s="2"/>
    </row>
    <row r="98" spans="1:40" s="9" customFormat="1" x14ac:dyDescent="0.2">
      <c r="A98" s="5"/>
      <c r="B98" s="145" t="s">
        <v>35</v>
      </c>
      <c r="C98" s="146" t="s">
        <v>30</v>
      </c>
      <c r="D98" s="147" t="s">
        <v>6</v>
      </c>
      <c r="E98" s="147" t="s">
        <v>7</v>
      </c>
      <c r="F98" s="147" t="s">
        <v>8</v>
      </c>
      <c r="G98" s="147" t="s">
        <v>9</v>
      </c>
      <c r="H98" s="147" t="s">
        <v>10</v>
      </c>
      <c r="I98" s="147" t="s">
        <v>6</v>
      </c>
      <c r="J98" s="147" t="s">
        <v>7</v>
      </c>
      <c r="K98" s="147" t="s">
        <v>8</v>
      </c>
      <c r="L98" s="147" t="s">
        <v>9</v>
      </c>
      <c r="M98" s="147" t="s">
        <v>10</v>
      </c>
      <c r="N98" s="147" t="s">
        <v>6</v>
      </c>
      <c r="O98" s="147" t="s">
        <v>7</v>
      </c>
      <c r="P98" s="147" t="s">
        <v>8</v>
      </c>
      <c r="Q98" s="147" t="s">
        <v>9</v>
      </c>
      <c r="R98" s="147" t="s">
        <v>10</v>
      </c>
      <c r="S98" s="147" t="s">
        <v>6</v>
      </c>
      <c r="T98" s="147" t="s">
        <v>7</v>
      </c>
      <c r="U98" s="147" t="s">
        <v>8</v>
      </c>
      <c r="V98" s="147" t="s">
        <v>9</v>
      </c>
      <c r="W98" s="147" t="s">
        <v>10</v>
      </c>
      <c r="X98" s="147" t="s">
        <v>6</v>
      </c>
      <c r="Y98" s="147" t="s">
        <v>7</v>
      </c>
      <c r="Z98" s="147" t="s">
        <v>8</v>
      </c>
      <c r="AA98" s="147" t="s">
        <v>9</v>
      </c>
      <c r="AB98" s="147" t="s">
        <v>10</v>
      </c>
      <c r="AC98" s="147" t="s">
        <v>6</v>
      </c>
      <c r="AD98" s="147" t="s">
        <v>7</v>
      </c>
      <c r="AE98" s="147" t="s">
        <v>8</v>
      </c>
      <c r="AF98" s="147" t="s">
        <v>9</v>
      </c>
      <c r="AG98" s="147" t="s">
        <v>10</v>
      </c>
      <c r="AH98" s="2"/>
      <c r="AI98" s="2"/>
      <c r="AJ98" s="2"/>
      <c r="AK98" s="2"/>
      <c r="AL98" s="2"/>
      <c r="AM98" s="2"/>
      <c r="AN98" s="2"/>
    </row>
    <row r="99" spans="1:40" s="9" customFormat="1" x14ac:dyDescent="0.2">
      <c r="A99" s="5"/>
      <c r="B99" s="162" t="s">
        <v>54</v>
      </c>
      <c r="C99" s="149" t="s">
        <v>12</v>
      </c>
      <c r="D99" s="150">
        <f>SUM(E99:H99)</f>
        <v>120.44259399999999</v>
      </c>
      <c r="E99" s="151">
        <f>J99+O99</f>
        <v>52.618867000000002</v>
      </c>
      <c r="F99" s="151"/>
      <c r="G99" s="151">
        <f>L99+Q99</f>
        <v>67.823726999999991</v>
      </c>
      <c r="H99" s="151"/>
      <c r="I99" s="150">
        <f>SUM(J99:M99)</f>
        <v>59.958703</v>
      </c>
      <c r="J99" s="216">
        <v>27.261558000000001</v>
      </c>
      <c r="K99" s="216"/>
      <c r="L99" s="216">
        <v>32.697144999999999</v>
      </c>
      <c r="M99" s="151"/>
      <c r="N99" s="150">
        <f>SUM(O99:R99)</f>
        <v>60.483891</v>
      </c>
      <c r="O99" s="216">
        <v>25.357309000000001</v>
      </c>
      <c r="P99" s="216"/>
      <c r="Q99" s="216">
        <v>35.126581999999999</v>
      </c>
      <c r="R99" s="151"/>
      <c r="S99" s="150">
        <f>SUM(T99:W99)</f>
        <v>122.164213</v>
      </c>
      <c r="T99" s="151">
        <f>Y99+AD99</f>
        <v>51.373360000000005</v>
      </c>
      <c r="U99" s="151"/>
      <c r="V99" s="151">
        <f>AA99+AF99</f>
        <v>70.790852999999998</v>
      </c>
      <c r="W99" s="151"/>
      <c r="X99" s="150">
        <f>SUM(Y99:AB99)</f>
        <v>60.894632000000001</v>
      </c>
      <c r="Y99" s="151">
        <v>26.655190000000001</v>
      </c>
      <c r="Z99" s="151"/>
      <c r="AA99" s="151">
        <v>34.239441999999997</v>
      </c>
      <c r="AB99" s="151"/>
      <c r="AC99" s="150">
        <f>SUM(AD99:AG99)</f>
        <v>61.269581000000002</v>
      </c>
      <c r="AD99" s="151">
        <v>24.718170000000001</v>
      </c>
      <c r="AE99" s="151"/>
      <c r="AF99" s="151">
        <v>36.551411000000002</v>
      </c>
      <c r="AG99" s="151"/>
      <c r="AH99" s="2"/>
      <c r="AI99" s="2"/>
      <c r="AJ99" s="2"/>
      <c r="AK99" s="2"/>
      <c r="AL99" s="2"/>
      <c r="AM99" s="2"/>
      <c r="AN99" s="2"/>
    </row>
    <row r="100" spans="1:40" s="9" customFormat="1" x14ac:dyDescent="0.2">
      <c r="A100" s="5"/>
      <c r="B100" s="163"/>
      <c r="C100" s="149" t="s">
        <v>12</v>
      </c>
      <c r="D100" s="150">
        <f>SUM(E100:H100)</f>
        <v>0</v>
      </c>
      <c r="E100" s="151"/>
      <c r="F100" s="151"/>
      <c r="G100" s="151"/>
      <c r="H100" s="151"/>
      <c r="I100" s="150">
        <f>SUM(J100:M100)</f>
        <v>0</v>
      </c>
      <c r="J100" s="151"/>
      <c r="K100" s="151"/>
      <c r="L100" s="151"/>
      <c r="M100" s="151"/>
      <c r="N100" s="150">
        <f>SUM(O100:R100)</f>
        <v>0</v>
      </c>
      <c r="O100" s="151"/>
      <c r="P100" s="151"/>
      <c r="Q100" s="151"/>
      <c r="R100" s="151"/>
      <c r="S100" s="150">
        <f>SUM(T100:W100)</f>
        <v>0</v>
      </c>
      <c r="T100" s="151"/>
      <c r="U100" s="151"/>
      <c r="V100" s="151"/>
      <c r="W100" s="151"/>
      <c r="X100" s="150">
        <f>SUM(Y100:AB100)</f>
        <v>0</v>
      </c>
      <c r="Y100" s="151"/>
      <c r="Z100" s="151"/>
      <c r="AA100" s="151"/>
      <c r="AB100" s="151"/>
      <c r="AC100" s="150">
        <f>SUM(AD100:AG100)</f>
        <v>0</v>
      </c>
      <c r="AD100" s="151"/>
      <c r="AE100" s="151"/>
      <c r="AF100" s="151"/>
      <c r="AG100" s="151"/>
      <c r="AH100" s="2"/>
      <c r="AI100" s="2"/>
      <c r="AJ100" s="2"/>
      <c r="AK100" s="2"/>
      <c r="AL100" s="2"/>
      <c r="AM100" s="2"/>
      <c r="AN100" s="2"/>
    </row>
    <row r="101" spans="1:40" s="9" customFormat="1" x14ac:dyDescent="0.2">
      <c r="A101" s="5"/>
      <c r="B101" s="163"/>
      <c r="C101" s="149" t="s">
        <v>12</v>
      </c>
      <c r="D101" s="150">
        <f>SUM(E101:H101)</f>
        <v>0</v>
      </c>
      <c r="E101" s="151"/>
      <c r="F101" s="151"/>
      <c r="G101" s="151"/>
      <c r="H101" s="151"/>
      <c r="I101" s="150">
        <f>SUM(J101:M101)</f>
        <v>0</v>
      </c>
      <c r="J101" s="151"/>
      <c r="K101" s="151"/>
      <c r="L101" s="151"/>
      <c r="M101" s="151"/>
      <c r="N101" s="150">
        <f>SUM(O101:R101)</f>
        <v>0</v>
      </c>
      <c r="O101" s="151"/>
      <c r="P101" s="151"/>
      <c r="Q101" s="151"/>
      <c r="R101" s="151"/>
      <c r="S101" s="150">
        <f>SUM(T101:W101)</f>
        <v>0</v>
      </c>
      <c r="T101" s="151"/>
      <c r="U101" s="151"/>
      <c r="V101" s="151"/>
      <c r="W101" s="151"/>
      <c r="X101" s="150">
        <f>SUM(Y101:AB101)</f>
        <v>0</v>
      </c>
      <c r="Y101" s="151"/>
      <c r="Z101" s="151"/>
      <c r="AA101" s="151"/>
      <c r="AB101" s="151"/>
      <c r="AC101" s="150">
        <f>SUM(AD101:AG101)</f>
        <v>0</v>
      </c>
      <c r="AD101" s="151"/>
      <c r="AE101" s="151"/>
      <c r="AF101" s="151"/>
      <c r="AG101" s="151"/>
      <c r="AH101" s="2"/>
      <c r="AI101" s="2"/>
      <c r="AJ101" s="2"/>
      <c r="AK101" s="2"/>
      <c r="AL101" s="2"/>
      <c r="AM101" s="2"/>
      <c r="AN101" s="2"/>
    </row>
    <row r="102" spans="1:40" s="9" customFormat="1" x14ac:dyDescent="0.2">
      <c r="A102" s="5"/>
      <c r="B102" s="163"/>
      <c r="C102" s="149" t="s">
        <v>12</v>
      </c>
      <c r="D102" s="150">
        <f>SUM(E102:H102)</f>
        <v>0</v>
      </c>
      <c r="E102" s="151"/>
      <c r="F102" s="151"/>
      <c r="G102" s="151"/>
      <c r="H102" s="151"/>
      <c r="I102" s="150">
        <f>SUM(J102:M102)</f>
        <v>0</v>
      </c>
      <c r="J102" s="151"/>
      <c r="K102" s="151"/>
      <c r="L102" s="151"/>
      <c r="M102" s="151"/>
      <c r="N102" s="150">
        <f>SUM(O102:R102)</f>
        <v>0</v>
      </c>
      <c r="O102" s="151"/>
      <c r="P102" s="151"/>
      <c r="Q102" s="151"/>
      <c r="R102" s="151"/>
      <c r="S102" s="150">
        <f>SUM(T102:W102)</f>
        <v>0</v>
      </c>
      <c r="T102" s="151"/>
      <c r="U102" s="151"/>
      <c r="V102" s="151"/>
      <c r="W102" s="151"/>
      <c r="X102" s="150">
        <f>SUM(Y102:AB102)</f>
        <v>0</v>
      </c>
      <c r="Y102" s="151"/>
      <c r="Z102" s="151"/>
      <c r="AA102" s="151"/>
      <c r="AB102" s="151"/>
      <c r="AC102" s="150">
        <f>SUM(AD102:AG102)</f>
        <v>0</v>
      </c>
      <c r="AD102" s="151"/>
      <c r="AE102" s="151"/>
      <c r="AF102" s="151"/>
      <c r="AG102" s="151"/>
      <c r="AH102" s="2"/>
      <c r="AI102" s="2"/>
      <c r="AJ102" s="2"/>
      <c r="AK102" s="2"/>
      <c r="AL102" s="2"/>
      <c r="AM102" s="2"/>
      <c r="AN102" s="2"/>
    </row>
    <row r="103" spans="1:40" s="154" customFormat="1" ht="23.25" customHeight="1" x14ac:dyDescent="0.2">
      <c r="A103" s="152"/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/>
      <c r="AF103" s="153"/>
      <c r="AG103" s="153"/>
      <c r="AH103" s="1"/>
      <c r="AI103" s="1"/>
      <c r="AJ103" s="1"/>
      <c r="AK103" s="1"/>
      <c r="AL103" s="1"/>
      <c r="AM103" s="1"/>
      <c r="AN103" s="1"/>
    </row>
    <row r="104" spans="1:40" s="9" customFormat="1" x14ac:dyDescent="0.2">
      <c r="A104" s="5"/>
      <c r="B104" s="155" t="s">
        <v>36</v>
      </c>
      <c r="C104" s="149" t="s">
        <v>12</v>
      </c>
      <c r="D104" s="164">
        <f t="shared" ref="D104:AG104" si="33">SUM(D99:D103)</f>
        <v>120.44259399999999</v>
      </c>
      <c r="E104" s="164">
        <f t="shared" si="33"/>
        <v>52.618867000000002</v>
      </c>
      <c r="F104" s="164">
        <f t="shared" si="33"/>
        <v>0</v>
      </c>
      <c r="G104" s="164">
        <f t="shared" si="33"/>
        <v>67.823726999999991</v>
      </c>
      <c r="H104" s="164">
        <f t="shared" si="33"/>
        <v>0</v>
      </c>
      <c r="I104" s="164">
        <f t="shared" si="33"/>
        <v>59.958703</v>
      </c>
      <c r="J104" s="164">
        <f t="shared" si="33"/>
        <v>27.261558000000001</v>
      </c>
      <c r="K104" s="164">
        <f t="shared" si="33"/>
        <v>0</v>
      </c>
      <c r="L104" s="164">
        <f t="shared" si="33"/>
        <v>32.697144999999999</v>
      </c>
      <c r="M104" s="164">
        <f t="shared" si="33"/>
        <v>0</v>
      </c>
      <c r="N104" s="164">
        <f t="shared" si="33"/>
        <v>60.483891</v>
      </c>
      <c r="O104" s="164">
        <f t="shared" si="33"/>
        <v>25.357309000000001</v>
      </c>
      <c r="P104" s="164">
        <f t="shared" si="33"/>
        <v>0</v>
      </c>
      <c r="Q104" s="164">
        <f t="shared" si="33"/>
        <v>35.126581999999999</v>
      </c>
      <c r="R104" s="164">
        <f>SUM(R99:R103)</f>
        <v>0</v>
      </c>
      <c r="S104" s="164">
        <f t="shared" si="33"/>
        <v>122.164213</v>
      </c>
      <c r="T104" s="164">
        <f t="shared" si="33"/>
        <v>51.373360000000005</v>
      </c>
      <c r="U104" s="164">
        <f t="shared" si="33"/>
        <v>0</v>
      </c>
      <c r="V104" s="164">
        <f t="shared" si="33"/>
        <v>70.790852999999998</v>
      </c>
      <c r="W104" s="164">
        <f t="shared" si="33"/>
        <v>0</v>
      </c>
      <c r="X104" s="164">
        <f t="shared" si="33"/>
        <v>60.894632000000001</v>
      </c>
      <c r="Y104" s="164">
        <f t="shared" si="33"/>
        <v>26.655190000000001</v>
      </c>
      <c r="Z104" s="164">
        <f t="shared" si="33"/>
        <v>0</v>
      </c>
      <c r="AA104" s="164">
        <f t="shared" si="33"/>
        <v>34.239441999999997</v>
      </c>
      <c r="AB104" s="164">
        <f t="shared" si="33"/>
        <v>0</v>
      </c>
      <c r="AC104" s="164">
        <f t="shared" si="33"/>
        <v>61.269581000000002</v>
      </c>
      <c r="AD104" s="164">
        <f t="shared" si="33"/>
        <v>24.718170000000001</v>
      </c>
      <c r="AE104" s="164">
        <f t="shared" si="33"/>
        <v>0</v>
      </c>
      <c r="AF104" s="164">
        <f t="shared" si="33"/>
        <v>36.551411000000002</v>
      </c>
      <c r="AG104" s="164">
        <f t="shared" si="33"/>
        <v>0</v>
      </c>
      <c r="AH104" s="2"/>
      <c r="AI104" s="2"/>
      <c r="AJ104" s="2"/>
      <c r="AK104" s="2"/>
      <c r="AL104" s="2"/>
      <c r="AM104" s="2"/>
      <c r="AN104" s="2"/>
    </row>
    <row r="105" spans="1:40" s="9" customFormat="1" x14ac:dyDescent="0.2">
      <c r="A105" s="5"/>
      <c r="B105" s="157"/>
      <c r="C105" s="158"/>
      <c r="D105" s="165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0"/>
      <c r="AE105" s="160"/>
      <c r="AF105" s="160"/>
      <c r="AG105" s="160"/>
      <c r="AH105" s="160"/>
      <c r="AI105" s="1"/>
      <c r="AJ105" s="1"/>
      <c r="AK105" s="1"/>
      <c r="AL105" s="1"/>
      <c r="AM105" s="1"/>
      <c r="AN105" s="1"/>
    </row>
    <row r="106" spans="1:40" s="9" customFormat="1" x14ac:dyDescent="0.2">
      <c r="A106" s="5"/>
      <c r="B106" s="2"/>
      <c r="C106" s="2"/>
      <c r="D106" s="2"/>
      <c r="E106" s="2"/>
      <c r="F106" s="2"/>
      <c r="G106" s="2"/>
      <c r="H106" s="2"/>
      <c r="I106" s="161"/>
      <c r="J106" s="161"/>
      <c r="K106" s="161"/>
      <c r="L106" s="161"/>
      <c r="M106" s="16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91"/>
      <c r="AD106" s="91"/>
      <c r="AE106" s="91"/>
      <c r="AF106" s="91"/>
      <c r="AG106" s="91"/>
      <c r="AH106" s="2"/>
      <c r="AI106" s="2"/>
      <c r="AJ106" s="2"/>
      <c r="AK106" s="2"/>
      <c r="AL106" s="2"/>
      <c r="AM106" s="2"/>
      <c r="AN106" s="2"/>
    </row>
    <row r="107" spans="1:40" s="9" customFormat="1" x14ac:dyDescent="0.2">
      <c r="A107" s="5"/>
      <c r="B107" s="126" t="s">
        <v>38</v>
      </c>
      <c r="C107" s="2"/>
      <c r="D107" s="2"/>
      <c r="E107" s="2"/>
      <c r="F107" s="2"/>
      <c r="G107" s="2"/>
      <c r="H107" s="2"/>
      <c r="I107" s="161"/>
      <c r="J107" s="161"/>
      <c r="K107" s="161"/>
      <c r="L107" s="161"/>
      <c r="M107" s="16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91"/>
      <c r="AD107" s="91"/>
      <c r="AE107" s="91"/>
      <c r="AF107" s="91"/>
      <c r="AG107" s="91"/>
      <c r="AH107" s="2"/>
      <c r="AI107" s="2"/>
      <c r="AJ107" s="2"/>
      <c r="AK107" s="2"/>
      <c r="AL107" s="2"/>
      <c r="AM107" s="2"/>
      <c r="AN107" s="2"/>
    </row>
    <row r="108" spans="1:40" s="9" customFormat="1" x14ac:dyDescent="0.2">
      <c r="A108" s="5"/>
      <c r="B108" s="145" t="s">
        <v>39</v>
      </c>
      <c r="C108" s="146" t="s">
        <v>30</v>
      </c>
      <c r="D108" s="147" t="s">
        <v>6</v>
      </c>
      <c r="E108" s="147" t="s">
        <v>7</v>
      </c>
      <c r="F108" s="147" t="s">
        <v>8</v>
      </c>
      <c r="G108" s="147" t="s">
        <v>9</v>
      </c>
      <c r="H108" s="147" t="s">
        <v>10</v>
      </c>
      <c r="I108" s="147" t="s">
        <v>6</v>
      </c>
      <c r="J108" s="147" t="s">
        <v>7</v>
      </c>
      <c r="K108" s="147" t="s">
        <v>8</v>
      </c>
      <c r="L108" s="147" t="s">
        <v>9</v>
      </c>
      <c r="M108" s="147" t="s">
        <v>10</v>
      </c>
      <c r="N108" s="147" t="s">
        <v>6</v>
      </c>
      <c r="O108" s="147" t="s">
        <v>7</v>
      </c>
      <c r="P108" s="147" t="s">
        <v>8</v>
      </c>
      <c r="Q108" s="147" t="s">
        <v>9</v>
      </c>
      <c r="R108" s="147" t="s">
        <v>10</v>
      </c>
      <c r="S108" s="147" t="s">
        <v>6</v>
      </c>
      <c r="T108" s="147" t="s">
        <v>7</v>
      </c>
      <c r="U108" s="147" t="s">
        <v>8</v>
      </c>
      <c r="V108" s="147" t="s">
        <v>9</v>
      </c>
      <c r="W108" s="147" t="s">
        <v>10</v>
      </c>
      <c r="X108" s="147" t="s">
        <v>6</v>
      </c>
      <c r="Y108" s="147" t="s">
        <v>7</v>
      </c>
      <c r="Z108" s="147" t="s">
        <v>8</v>
      </c>
      <c r="AA108" s="147" t="s">
        <v>9</v>
      </c>
      <c r="AB108" s="147" t="s">
        <v>10</v>
      </c>
      <c r="AC108" s="147" t="s">
        <v>6</v>
      </c>
      <c r="AD108" s="147" t="s">
        <v>7</v>
      </c>
      <c r="AE108" s="147" t="s">
        <v>8</v>
      </c>
      <c r="AF108" s="147" t="s">
        <v>9</v>
      </c>
      <c r="AG108" s="147" t="s">
        <v>10</v>
      </c>
      <c r="AH108" s="2"/>
      <c r="AI108" s="2"/>
      <c r="AJ108" s="2"/>
      <c r="AK108" s="2"/>
      <c r="AL108" s="2"/>
      <c r="AM108" s="2"/>
      <c r="AN108" s="2"/>
    </row>
    <row r="109" spans="1:40" s="9" customFormat="1" x14ac:dyDescent="0.2">
      <c r="A109" s="5"/>
      <c r="B109" s="148"/>
      <c r="C109" s="149" t="s">
        <v>12</v>
      </c>
      <c r="D109" s="150">
        <f>SUM(E109:H109)</f>
        <v>0</v>
      </c>
      <c r="E109" s="151"/>
      <c r="F109" s="151"/>
      <c r="G109" s="151"/>
      <c r="H109" s="151"/>
      <c r="I109" s="150">
        <f>SUM(J109:M109)</f>
        <v>0</v>
      </c>
      <c r="J109" s="151"/>
      <c r="K109" s="151"/>
      <c r="L109" s="151"/>
      <c r="M109" s="151"/>
      <c r="N109" s="150">
        <f>SUM(O109:R109)</f>
        <v>0</v>
      </c>
      <c r="O109" s="151"/>
      <c r="P109" s="151"/>
      <c r="Q109" s="151"/>
      <c r="R109" s="151"/>
      <c r="S109" s="150">
        <f>SUM(T109:W109)</f>
        <v>0</v>
      </c>
      <c r="T109" s="151"/>
      <c r="U109" s="151"/>
      <c r="V109" s="151"/>
      <c r="W109" s="151"/>
      <c r="X109" s="150">
        <f>SUM(Y109:AB109)</f>
        <v>0</v>
      </c>
      <c r="Y109" s="151"/>
      <c r="Z109" s="151"/>
      <c r="AA109" s="151"/>
      <c r="AB109" s="151"/>
      <c r="AC109" s="150">
        <f>SUM(AD109:AG109)</f>
        <v>0</v>
      </c>
      <c r="AD109" s="151"/>
      <c r="AE109" s="151"/>
      <c r="AF109" s="151"/>
      <c r="AG109" s="151"/>
      <c r="AH109" s="2"/>
      <c r="AI109" s="2"/>
      <c r="AJ109" s="2"/>
      <c r="AK109" s="2"/>
      <c r="AL109" s="2"/>
      <c r="AM109" s="2"/>
      <c r="AN109" s="2"/>
    </row>
    <row r="110" spans="1:40" s="9" customFormat="1" x14ac:dyDescent="0.2">
      <c r="A110" s="5"/>
      <c r="B110" s="148"/>
      <c r="C110" s="149" t="s">
        <v>12</v>
      </c>
      <c r="D110" s="150">
        <f>SUM(E110:H110)</f>
        <v>0</v>
      </c>
      <c r="E110" s="151"/>
      <c r="F110" s="151"/>
      <c r="G110" s="151"/>
      <c r="H110" s="151"/>
      <c r="I110" s="150">
        <f>SUM(J110:M110)</f>
        <v>0</v>
      </c>
      <c r="J110" s="151"/>
      <c r="K110" s="151"/>
      <c r="L110" s="151"/>
      <c r="M110" s="151"/>
      <c r="N110" s="150">
        <f>SUM(O110:R110)</f>
        <v>0</v>
      </c>
      <c r="O110" s="151"/>
      <c r="P110" s="151"/>
      <c r="Q110" s="151"/>
      <c r="R110" s="151"/>
      <c r="S110" s="150">
        <f>SUM(T110:W110)</f>
        <v>0</v>
      </c>
      <c r="T110" s="151"/>
      <c r="U110" s="151"/>
      <c r="V110" s="151"/>
      <c r="W110" s="151"/>
      <c r="X110" s="150">
        <f>SUM(Y110:AB110)</f>
        <v>0</v>
      </c>
      <c r="Y110" s="151"/>
      <c r="Z110" s="151"/>
      <c r="AA110" s="151"/>
      <c r="AB110" s="151"/>
      <c r="AC110" s="150">
        <f>SUM(AD110:AG110)</f>
        <v>0</v>
      </c>
      <c r="AD110" s="151"/>
      <c r="AE110" s="151"/>
      <c r="AF110" s="151"/>
      <c r="AG110" s="151"/>
      <c r="AH110" s="2"/>
      <c r="AI110" s="2"/>
      <c r="AJ110" s="2"/>
      <c r="AK110" s="2"/>
      <c r="AL110" s="2"/>
      <c r="AM110" s="2"/>
      <c r="AN110" s="2"/>
    </row>
    <row r="111" spans="1:40" s="9" customFormat="1" x14ac:dyDescent="0.2">
      <c r="A111" s="5"/>
      <c r="B111" s="148"/>
      <c r="C111" s="149" t="s">
        <v>12</v>
      </c>
      <c r="D111" s="150">
        <f>SUM(E111:H111)</f>
        <v>0</v>
      </c>
      <c r="E111" s="151"/>
      <c r="F111" s="151"/>
      <c r="G111" s="151"/>
      <c r="H111" s="151"/>
      <c r="I111" s="150">
        <f>SUM(J111:M111)</f>
        <v>0</v>
      </c>
      <c r="J111" s="151"/>
      <c r="K111" s="151"/>
      <c r="L111" s="151"/>
      <c r="M111" s="151"/>
      <c r="N111" s="150">
        <f>SUM(O111:R111)</f>
        <v>0</v>
      </c>
      <c r="O111" s="151"/>
      <c r="P111" s="151"/>
      <c r="Q111" s="151"/>
      <c r="R111" s="151"/>
      <c r="S111" s="150">
        <f>SUM(T111:W111)</f>
        <v>0</v>
      </c>
      <c r="T111" s="151"/>
      <c r="U111" s="151"/>
      <c r="V111" s="151"/>
      <c r="W111" s="151"/>
      <c r="X111" s="150">
        <f>SUM(Y111:AB111)</f>
        <v>0</v>
      </c>
      <c r="Y111" s="151"/>
      <c r="Z111" s="151"/>
      <c r="AA111" s="151"/>
      <c r="AB111" s="151"/>
      <c r="AC111" s="150">
        <f>SUM(AD111:AG111)</f>
        <v>0</v>
      </c>
      <c r="AD111" s="151"/>
      <c r="AE111" s="151"/>
      <c r="AF111" s="151"/>
      <c r="AG111" s="151"/>
      <c r="AH111" s="2"/>
      <c r="AI111" s="2"/>
      <c r="AJ111" s="2"/>
      <c r="AK111" s="2"/>
      <c r="AL111" s="2"/>
      <c r="AM111" s="2"/>
      <c r="AN111" s="2"/>
    </row>
    <row r="112" spans="1:40" s="9" customFormat="1" x14ac:dyDescent="0.2">
      <c r="A112" s="5"/>
      <c r="B112" s="148"/>
      <c r="C112" s="149" t="s">
        <v>12</v>
      </c>
      <c r="D112" s="150">
        <f>SUM(E112:H112)</f>
        <v>0</v>
      </c>
      <c r="E112" s="151"/>
      <c r="F112" s="151"/>
      <c r="G112" s="151"/>
      <c r="H112" s="151"/>
      <c r="I112" s="150">
        <f>SUM(J112:M112)</f>
        <v>0</v>
      </c>
      <c r="J112" s="151"/>
      <c r="K112" s="151"/>
      <c r="L112" s="151"/>
      <c r="M112" s="151"/>
      <c r="N112" s="150">
        <f>SUM(O112:R112)</f>
        <v>0</v>
      </c>
      <c r="O112" s="151"/>
      <c r="P112" s="151"/>
      <c r="Q112" s="151"/>
      <c r="R112" s="151"/>
      <c r="S112" s="150">
        <f>SUM(T112:W112)</f>
        <v>0</v>
      </c>
      <c r="T112" s="151"/>
      <c r="U112" s="151"/>
      <c r="V112" s="151"/>
      <c r="W112" s="151"/>
      <c r="X112" s="150">
        <f>SUM(Y112:AB112)</f>
        <v>0</v>
      </c>
      <c r="Y112" s="151"/>
      <c r="Z112" s="151"/>
      <c r="AA112" s="151"/>
      <c r="AB112" s="151"/>
      <c r="AC112" s="150">
        <f>SUM(AD112:AG112)</f>
        <v>0</v>
      </c>
      <c r="AD112" s="151"/>
      <c r="AE112" s="151"/>
      <c r="AF112" s="151"/>
      <c r="AG112" s="151"/>
      <c r="AH112" s="2"/>
      <c r="AI112" s="2"/>
      <c r="AJ112" s="2"/>
      <c r="AK112" s="2"/>
      <c r="AL112" s="2"/>
      <c r="AM112" s="2"/>
      <c r="AN112" s="2"/>
    </row>
    <row r="113" spans="1:40" s="154" customFormat="1" ht="23.25" customHeight="1" x14ac:dyDescent="0.2">
      <c r="A113" s="152"/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"/>
      <c r="AI113" s="1"/>
      <c r="AJ113" s="1"/>
      <c r="AK113" s="1"/>
      <c r="AL113" s="1"/>
      <c r="AM113" s="1"/>
      <c r="AN113" s="1"/>
    </row>
    <row r="114" spans="1:40" s="9" customFormat="1" x14ac:dyDescent="0.2">
      <c r="A114" s="5"/>
      <c r="B114" s="155" t="s">
        <v>36</v>
      </c>
      <c r="C114" s="149" t="s">
        <v>12</v>
      </c>
      <c r="D114" s="150">
        <f>SUM(D109:D113)</f>
        <v>0</v>
      </c>
      <c r="E114" s="150">
        <f t="shared" ref="E114:AG114" si="34">SUM(E109:E113)</f>
        <v>0</v>
      </c>
      <c r="F114" s="150">
        <f t="shared" si="34"/>
        <v>0</v>
      </c>
      <c r="G114" s="150">
        <f t="shared" si="34"/>
        <v>0</v>
      </c>
      <c r="H114" s="150">
        <f t="shared" si="34"/>
        <v>0</v>
      </c>
      <c r="I114" s="150">
        <f t="shared" si="34"/>
        <v>0</v>
      </c>
      <c r="J114" s="150">
        <f t="shared" si="34"/>
        <v>0</v>
      </c>
      <c r="K114" s="150">
        <f t="shared" si="34"/>
        <v>0</v>
      </c>
      <c r="L114" s="150">
        <f t="shared" si="34"/>
        <v>0</v>
      </c>
      <c r="M114" s="150">
        <f t="shared" si="34"/>
        <v>0</v>
      </c>
      <c r="N114" s="150">
        <f t="shared" si="34"/>
        <v>0</v>
      </c>
      <c r="O114" s="150">
        <f t="shared" si="34"/>
        <v>0</v>
      </c>
      <c r="P114" s="150">
        <f t="shared" si="34"/>
        <v>0</v>
      </c>
      <c r="Q114" s="150">
        <f t="shared" si="34"/>
        <v>0</v>
      </c>
      <c r="R114" s="150">
        <f t="shared" si="34"/>
        <v>0</v>
      </c>
      <c r="S114" s="150">
        <f t="shared" si="34"/>
        <v>0</v>
      </c>
      <c r="T114" s="150">
        <f t="shared" si="34"/>
        <v>0</v>
      </c>
      <c r="U114" s="150">
        <f t="shared" si="34"/>
        <v>0</v>
      </c>
      <c r="V114" s="150">
        <f t="shared" si="34"/>
        <v>0</v>
      </c>
      <c r="W114" s="150">
        <f t="shared" si="34"/>
        <v>0</v>
      </c>
      <c r="X114" s="150">
        <f t="shared" si="34"/>
        <v>0</v>
      </c>
      <c r="Y114" s="150">
        <f t="shared" si="34"/>
        <v>0</v>
      </c>
      <c r="Z114" s="150">
        <f t="shared" si="34"/>
        <v>0</v>
      </c>
      <c r="AA114" s="150">
        <f t="shared" si="34"/>
        <v>0</v>
      </c>
      <c r="AB114" s="150">
        <f t="shared" si="34"/>
        <v>0</v>
      </c>
      <c r="AC114" s="150">
        <f>SUM(AC109:AC113)</f>
        <v>0</v>
      </c>
      <c r="AD114" s="150">
        <f t="shared" si="34"/>
        <v>0</v>
      </c>
      <c r="AE114" s="150">
        <f t="shared" si="34"/>
        <v>0</v>
      </c>
      <c r="AF114" s="150">
        <f t="shared" si="34"/>
        <v>0</v>
      </c>
      <c r="AG114" s="150">
        <f t="shared" si="34"/>
        <v>0</v>
      </c>
      <c r="AH114" s="2"/>
      <c r="AI114" s="2"/>
      <c r="AJ114" s="2"/>
      <c r="AK114" s="2"/>
      <c r="AL114" s="2"/>
      <c r="AM114" s="2"/>
      <c r="AN114" s="2"/>
    </row>
    <row r="115" spans="1:40" s="9" customFormat="1" x14ac:dyDescent="0.2">
      <c r="A115" s="5"/>
      <c r="B115" s="157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2"/>
      <c r="AH115" s="2"/>
      <c r="AI115" s="2"/>
      <c r="AJ115" s="2"/>
      <c r="AK115" s="2"/>
      <c r="AL115" s="2"/>
      <c r="AM115" s="2"/>
      <c r="AN115" s="2"/>
    </row>
    <row r="116" spans="1:40" s="9" customFormat="1" x14ac:dyDescent="0.2">
      <c r="A116" s="5"/>
      <c r="B116" s="5"/>
      <c r="C116" s="90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2"/>
      <c r="AI116" s="2"/>
      <c r="AJ116" s="2"/>
      <c r="AK116" s="2"/>
      <c r="AL116" s="2"/>
      <c r="AM116" s="2"/>
      <c r="AN116" s="2"/>
    </row>
    <row r="117" spans="1:40" s="9" customFormat="1" x14ac:dyDescent="0.2">
      <c r="A117" s="5"/>
      <c r="B117" s="5"/>
      <c r="C117" s="90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2"/>
      <c r="AI117" s="2"/>
      <c r="AJ117" s="2"/>
      <c r="AK117" s="2"/>
      <c r="AL117" s="2"/>
      <c r="AM117" s="2"/>
      <c r="AN117" s="2"/>
    </row>
    <row r="118" spans="1:40" s="9" customFormat="1" x14ac:dyDescent="0.2">
      <c r="A118" s="5"/>
      <c r="B118" s="5"/>
      <c r="C118" s="90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2"/>
      <c r="AI118" s="2"/>
      <c r="AJ118" s="2"/>
      <c r="AK118" s="2"/>
      <c r="AL118" s="2"/>
      <c r="AM118" s="2"/>
      <c r="AN118" s="2"/>
    </row>
  </sheetData>
  <sheetProtection formatColumns="0" formatRows="0"/>
  <protectedRanges>
    <protectedRange sqref="B109:B112 B99:B102 B88:B92" name="Диапазон1_1"/>
  </protectedRanges>
  <mergeCells count="33">
    <mergeCell ref="B21:B23"/>
    <mergeCell ref="C21:C23"/>
    <mergeCell ref="D21:R21"/>
    <mergeCell ref="S21:AG21"/>
    <mergeCell ref="D22:H22"/>
    <mergeCell ref="I22:M22"/>
    <mergeCell ref="N22:R22"/>
    <mergeCell ref="S22:W22"/>
    <mergeCell ref="X22:AB22"/>
    <mergeCell ref="AC22:AG22"/>
    <mergeCell ref="B34:B35"/>
    <mergeCell ref="B45:B47"/>
    <mergeCell ref="C45:C47"/>
    <mergeCell ref="D45:R45"/>
    <mergeCell ref="S45:AG45"/>
    <mergeCell ref="D46:H46"/>
    <mergeCell ref="I46:M46"/>
    <mergeCell ref="N46:R46"/>
    <mergeCell ref="S46:W46"/>
    <mergeCell ref="X46:AB46"/>
    <mergeCell ref="X69:AB69"/>
    <mergeCell ref="AC69:AG69"/>
    <mergeCell ref="B81:B82"/>
    <mergeCell ref="AC46:AG46"/>
    <mergeCell ref="B58:B59"/>
    <mergeCell ref="B68:B70"/>
    <mergeCell ref="C68:C70"/>
    <mergeCell ref="D68:R68"/>
    <mergeCell ref="S68:AG68"/>
    <mergeCell ref="D69:H69"/>
    <mergeCell ref="I69:M69"/>
    <mergeCell ref="N69:R69"/>
    <mergeCell ref="S69:W69"/>
  </mergeCells>
  <dataValidations disablePrompts="1" count="1">
    <dataValidation type="textLength" operator="lessThanOrEqual" allowBlank="1" showInputMessage="1" showErrorMessage="1" errorTitle="Ошибка" error="Допускается ввод не более 900 символов!" sqref="B103 B93 B113">
      <formula1>900</formula1>
    </dataValidation>
  </dataValidations>
  <pageMargins left="0.70866141732283472" right="0.51181102362204722" top="0.74803149606299213" bottom="1.29" header="0.31496062992125984" footer="0.31496062992125984"/>
  <pageSetup paperSize="9" scale="6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>
    <tabColor rgb="FFCCFF99"/>
  </sheetPr>
  <dimension ref="A1:AV115"/>
  <sheetViews>
    <sheetView topLeftCell="A30" zoomScale="85" zoomScaleNormal="85" workbookViewId="0">
      <selection activeCell="Z29" sqref="Z29"/>
    </sheetView>
  </sheetViews>
  <sheetFormatPr defaultColWidth="9.140625" defaultRowHeight="12.75" x14ac:dyDescent="0.2"/>
  <cols>
    <col min="1" max="1" width="3.5703125" style="205" customWidth="1"/>
    <col min="2" max="2" width="44.140625" style="168" customWidth="1"/>
    <col min="3" max="3" width="11.5703125" style="168" customWidth="1"/>
    <col min="4" max="18" width="11.42578125" style="168" hidden="1" customWidth="1"/>
    <col min="19" max="33" width="11.42578125" style="168" customWidth="1"/>
    <col min="34" max="16384" width="9.140625" style="168"/>
  </cols>
  <sheetData>
    <row r="1" spans="4:4" customFormat="1" ht="15" hidden="1" x14ac:dyDescent="0.25"/>
    <row r="2" spans="4:4" customFormat="1" ht="15" hidden="1" x14ac:dyDescent="0.25"/>
    <row r="3" spans="4:4" customFormat="1" ht="15" hidden="1" x14ac:dyDescent="0.25"/>
    <row r="4" spans="4:4" customFormat="1" ht="15" hidden="1" x14ac:dyDescent="0.25"/>
    <row r="5" spans="4:4" customFormat="1" ht="15" hidden="1" x14ac:dyDescent="0.25"/>
    <row r="6" spans="4:4" customFormat="1" ht="15" hidden="1" x14ac:dyDescent="0.25"/>
    <row r="7" spans="4:4" customFormat="1" ht="15" hidden="1" x14ac:dyDescent="0.25"/>
    <row r="8" spans="4:4" customFormat="1" ht="15" hidden="1" x14ac:dyDescent="0.25"/>
    <row r="9" spans="4:4" customFormat="1" ht="15" hidden="1" x14ac:dyDescent="0.25">
      <c r="D9" s="208">
        <v>2022</v>
      </c>
    </row>
    <row r="10" spans="4:4" customFormat="1" ht="15" hidden="1" x14ac:dyDescent="0.25"/>
    <row r="11" spans="4:4" customFormat="1" ht="15" hidden="1" x14ac:dyDescent="0.25"/>
    <row r="12" spans="4:4" customFormat="1" ht="15" hidden="1" x14ac:dyDescent="0.25"/>
    <row r="13" spans="4:4" customFormat="1" ht="15" hidden="1" x14ac:dyDescent="0.25"/>
    <row r="14" spans="4:4" customFormat="1" ht="15" hidden="1" x14ac:dyDescent="0.25"/>
    <row r="15" spans="4:4" customFormat="1" ht="15" hidden="1" x14ac:dyDescent="0.25"/>
    <row r="16" spans="4:4" customFormat="1" ht="15" hidden="1" x14ac:dyDescent="0.25"/>
    <row r="17" spans="1:48" customFormat="1" ht="15" hidden="1" x14ac:dyDescent="0.25"/>
    <row r="18" spans="1:48" customFormat="1" ht="15" x14ac:dyDescent="0.25"/>
    <row r="19" spans="1:48" s="59" customFormat="1" x14ac:dyDescent="0.2">
      <c r="A19" s="5"/>
      <c r="B19" s="6" t="s">
        <v>40</v>
      </c>
      <c r="C19" s="90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</row>
    <row r="20" spans="1:48" s="59" customFormat="1" ht="13.5" thickBot="1" x14ac:dyDescent="0.25">
      <c r="A20" s="5"/>
      <c r="B20" s="5"/>
      <c r="C20" s="90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</row>
    <row r="21" spans="1:48" s="59" customFormat="1" x14ac:dyDescent="0.2">
      <c r="A21" s="5"/>
      <c r="B21" s="260" t="s">
        <v>1</v>
      </c>
      <c r="C21" s="263" t="s">
        <v>2</v>
      </c>
      <c r="D21" s="251" t="str">
        <f>"Факт " &amp; $D$9-2 &amp; " года"</f>
        <v>Факт 2020 года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3"/>
      <c r="S21" s="254" t="str">
        <f>"Предложение организации на " &amp; $D$9 &amp; " год"</f>
        <v>Предложение организации на 2022 год</v>
      </c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6"/>
      <c r="AH21" s="58"/>
      <c r="AI21" s="58"/>
      <c r="AJ21" s="58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</row>
    <row r="22" spans="1:48" s="59" customFormat="1" x14ac:dyDescent="0.2">
      <c r="A22" s="5"/>
      <c r="B22" s="261"/>
      <c r="C22" s="264"/>
      <c r="D22" s="266" t="s">
        <v>3</v>
      </c>
      <c r="E22" s="267"/>
      <c r="F22" s="267"/>
      <c r="G22" s="267"/>
      <c r="H22" s="268"/>
      <c r="I22" s="258" t="s">
        <v>4</v>
      </c>
      <c r="J22" s="267"/>
      <c r="K22" s="267"/>
      <c r="L22" s="267"/>
      <c r="M22" s="268"/>
      <c r="N22" s="258" t="s">
        <v>5</v>
      </c>
      <c r="O22" s="267"/>
      <c r="P22" s="267"/>
      <c r="Q22" s="267"/>
      <c r="R22" s="269"/>
      <c r="S22" s="266" t="s">
        <v>3</v>
      </c>
      <c r="T22" s="267"/>
      <c r="U22" s="267"/>
      <c r="V22" s="267"/>
      <c r="W22" s="268"/>
      <c r="X22" s="258" t="s">
        <v>4</v>
      </c>
      <c r="Y22" s="267"/>
      <c r="Z22" s="267"/>
      <c r="AA22" s="267"/>
      <c r="AB22" s="268"/>
      <c r="AC22" s="258" t="s">
        <v>5</v>
      </c>
      <c r="AD22" s="267"/>
      <c r="AE22" s="267"/>
      <c r="AF22" s="267"/>
      <c r="AG22" s="269"/>
      <c r="AH22" s="58"/>
      <c r="AI22" s="58"/>
      <c r="AJ22" s="58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</row>
    <row r="23" spans="1:48" s="59" customFormat="1" ht="13.5" thickBot="1" x14ac:dyDescent="0.25">
      <c r="A23" s="5"/>
      <c r="B23" s="262"/>
      <c r="C23" s="265"/>
      <c r="D23" s="13" t="s">
        <v>6</v>
      </c>
      <c r="E23" s="14" t="s">
        <v>7</v>
      </c>
      <c r="F23" s="14" t="s">
        <v>8</v>
      </c>
      <c r="G23" s="14" t="s">
        <v>9</v>
      </c>
      <c r="H23" s="14" t="s">
        <v>10</v>
      </c>
      <c r="I23" s="14" t="s">
        <v>6</v>
      </c>
      <c r="J23" s="14" t="s">
        <v>7</v>
      </c>
      <c r="K23" s="14" t="s">
        <v>8</v>
      </c>
      <c r="L23" s="14" t="s">
        <v>9</v>
      </c>
      <c r="M23" s="14" t="s">
        <v>10</v>
      </c>
      <c r="N23" s="14" t="s">
        <v>6</v>
      </c>
      <c r="O23" s="14" t="s">
        <v>7</v>
      </c>
      <c r="P23" s="14" t="s">
        <v>8</v>
      </c>
      <c r="Q23" s="14" t="s">
        <v>9</v>
      </c>
      <c r="R23" s="15" t="s">
        <v>10</v>
      </c>
      <c r="S23" s="13" t="s">
        <v>6</v>
      </c>
      <c r="T23" s="14" t="s">
        <v>7</v>
      </c>
      <c r="U23" s="14" t="s">
        <v>8</v>
      </c>
      <c r="V23" s="14" t="s">
        <v>9</v>
      </c>
      <c r="W23" s="14" t="s">
        <v>10</v>
      </c>
      <c r="X23" s="14" t="s">
        <v>6</v>
      </c>
      <c r="Y23" s="14" t="s">
        <v>7</v>
      </c>
      <c r="Z23" s="14" t="s">
        <v>8</v>
      </c>
      <c r="AA23" s="14" t="s">
        <v>9</v>
      </c>
      <c r="AB23" s="14" t="s">
        <v>10</v>
      </c>
      <c r="AC23" s="14" t="s">
        <v>6</v>
      </c>
      <c r="AD23" s="14" t="s">
        <v>7</v>
      </c>
      <c r="AE23" s="14" t="s">
        <v>8</v>
      </c>
      <c r="AF23" s="14" t="s">
        <v>9</v>
      </c>
      <c r="AG23" s="17" t="s">
        <v>10</v>
      </c>
      <c r="AH23" s="58"/>
      <c r="AI23" s="58"/>
      <c r="AJ23" s="58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</row>
    <row r="24" spans="1:48" s="59" customFormat="1" x14ac:dyDescent="0.2">
      <c r="A24" s="5"/>
      <c r="B24" s="92" t="s">
        <v>41</v>
      </c>
      <c r="C24" s="224" t="s">
        <v>42</v>
      </c>
      <c r="D24" s="24">
        <f>(I24+N24)/2</f>
        <v>23.960549999999998</v>
      </c>
      <c r="E24" s="22">
        <f>(J24+O24)/2</f>
        <v>23.960549999999998</v>
      </c>
      <c r="F24" s="22">
        <f>(K24+P24)/2</f>
        <v>0</v>
      </c>
      <c r="G24" s="22">
        <f>(L24+Q24)/2</f>
        <v>16.852049999999998</v>
      </c>
      <c r="H24" s="25">
        <f>(M24+R24)/2</f>
        <v>-0.21539999999999998</v>
      </c>
      <c r="I24" s="24">
        <f>ROUND(I30+I31+I32+I33,4)</f>
        <v>22.878299999999999</v>
      </c>
      <c r="J24" s="22">
        <f>ROUND(J30+J31+J32+J33,4)</f>
        <v>22.878299999999999</v>
      </c>
      <c r="K24" s="22">
        <f>ROUND(K25+K30+K31+K32+K33,4)</f>
        <v>0</v>
      </c>
      <c r="L24" s="22">
        <f>ROUND(L25+L30+L31+L32+L33,4)</f>
        <v>16.074100000000001</v>
      </c>
      <c r="M24" s="25">
        <f>ROUND(M25+M30+M31+M32+M33,4)</f>
        <v>-0.215</v>
      </c>
      <c r="N24" s="21">
        <f>ROUND(N30+N31+N32+N33,4)</f>
        <v>25.0428</v>
      </c>
      <c r="O24" s="22">
        <f>ROUND(O30+O31+O32+O33,4)</f>
        <v>25.0428</v>
      </c>
      <c r="P24" s="22">
        <f>ROUND(P25+P30+P31+P32+P33,4)</f>
        <v>0</v>
      </c>
      <c r="Q24" s="22">
        <f>ROUND(Q25+Q30+Q31+Q32+Q33,4)</f>
        <v>17.63</v>
      </c>
      <c r="R24" s="23">
        <f>ROUND(R25+R30+R31+R32+R33,4)</f>
        <v>-0.21579999999999999</v>
      </c>
      <c r="S24" s="24">
        <f>(X24+AC24)/2</f>
        <v>25.542050000000003</v>
      </c>
      <c r="T24" s="22">
        <f>(Y24+AD24)/2</f>
        <v>25.542050000000003</v>
      </c>
      <c r="U24" s="22">
        <f>(Z24+AE24)/2</f>
        <v>0</v>
      </c>
      <c r="V24" s="22">
        <f>(AA24+AF24)/2</f>
        <v>18.101649999999999</v>
      </c>
      <c r="W24" s="25">
        <f>(AB24+AG24)/2</f>
        <v>-2.9995339350001871E-2</v>
      </c>
      <c r="X24" s="24">
        <f>ROUND(X30+X31+X32+X33,4)</f>
        <v>24.695900000000002</v>
      </c>
      <c r="Y24" s="22">
        <f>ROUND(Y30+Y31+Y32+Y33,4)</f>
        <v>24.695900000000002</v>
      </c>
      <c r="Z24" s="22">
        <f>ROUND(Z25+Z30+Z31+Z32+Z33,4)</f>
        <v>0</v>
      </c>
      <c r="AA24" s="22">
        <f>AA33+AA32+AA31+AA30+AA25</f>
        <v>17.5336</v>
      </c>
      <c r="AB24" s="25">
        <f>AB33+AB32+AB31+AB30+AB29</f>
        <v>-4.8980564000000726E-2</v>
      </c>
      <c r="AC24" s="24">
        <f>ROUND(AC30+AC31+AC32+AC33,4)</f>
        <v>26.388200000000001</v>
      </c>
      <c r="AD24" s="22">
        <f>ROUND(AD30+AD31+AD32+AD33,4)</f>
        <v>26.388200000000001</v>
      </c>
      <c r="AE24" s="22">
        <f>ROUND(AE25+AE30+AE31+AE32+AE33,4)</f>
        <v>0</v>
      </c>
      <c r="AF24" s="22">
        <f>AF33+AF32+AF31+AF30+AF25</f>
        <v>18.669699999999999</v>
      </c>
      <c r="AG24" s="25">
        <f>AG33+AG32+AG31+AG30+AG29</f>
        <v>-1.1010114700003015E-2</v>
      </c>
      <c r="AH24" s="58"/>
      <c r="AI24" s="58"/>
      <c r="AJ24" s="58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</row>
    <row r="25" spans="1:48" s="59" customFormat="1" x14ac:dyDescent="0.2">
      <c r="A25" s="5"/>
      <c r="B25" s="228" t="s">
        <v>13</v>
      </c>
      <c r="C25" s="176" t="s">
        <v>42</v>
      </c>
      <c r="D25" s="33" t="s">
        <v>14</v>
      </c>
      <c r="E25" s="30" t="s">
        <v>14</v>
      </c>
      <c r="F25" s="31">
        <f>(K25+P25)/2</f>
        <v>0</v>
      </c>
      <c r="G25" s="31">
        <f>(L25+Q25)/2</f>
        <v>16.852049999999998</v>
      </c>
      <c r="H25" s="52">
        <f>(M25+R25)/2</f>
        <v>-0.21539999999999998</v>
      </c>
      <c r="I25" s="33" t="s">
        <v>14</v>
      </c>
      <c r="J25" s="30" t="s">
        <v>14</v>
      </c>
      <c r="K25" s="34">
        <f>ROUND(K27,4)</f>
        <v>0</v>
      </c>
      <c r="L25" s="34">
        <f>ROUND(L27+L28,4)</f>
        <v>16.074100000000001</v>
      </c>
      <c r="M25" s="35">
        <f>ROUND(M27+M28+M29,4)</f>
        <v>-0.215</v>
      </c>
      <c r="N25" s="29" t="s">
        <v>14</v>
      </c>
      <c r="O25" s="30" t="s">
        <v>14</v>
      </c>
      <c r="P25" s="34">
        <f>ROUND(P27,4)</f>
        <v>0</v>
      </c>
      <c r="Q25" s="34">
        <f>ROUND(Q27+Q28,4)</f>
        <v>17.63</v>
      </c>
      <c r="R25" s="50">
        <f>ROUND(R27+R28+R29,4)</f>
        <v>-0.21579999999999999</v>
      </c>
      <c r="S25" s="33" t="s">
        <v>14</v>
      </c>
      <c r="T25" s="30" t="s">
        <v>14</v>
      </c>
      <c r="U25" s="31">
        <f>(Z25+AE25)/2</f>
        <v>0</v>
      </c>
      <c r="V25" s="31">
        <f>(AA25+AF25)/2</f>
        <v>18.101649999999999</v>
      </c>
      <c r="W25" s="52">
        <f>(AB25+AG25)/2</f>
        <v>-2.9995339350001871E-2</v>
      </c>
      <c r="X25" s="33" t="s">
        <v>14</v>
      </c>
      <c r="Y25" s="30" t="s">
        <v>14</v>
      </c>
      <c r="Z25" s="34">
        <f>ROUND(Z27,4)</f>
        <v>0</v>
      </c>
      <c r="AA25" s="34">
        <f>IF((AA28+AA27)=0,0,(AA28+AA27))</f>
        <v>17.5336</v>
      </c>
      <c r="AB25" s="35">
        <f>IF(AB29=0,0,AB29)</f>
        <v>-4.8980564000000726E-2</v>
      </c>
      <c r="AC25" s="33" t="s">
        <v>14</v>
      </c>
      <c r="AD25" s="30" t="s">
        <v>14</v>
      </c>
      <c r="AE25" s="34">
        <f>ROUND(AE27,4)</f>
        <v>0</v>
      </c>
      <c r="AF25" s="34">
        <f>IF((AF28+AF27)=0,0,(AF28+AF27))</f>
        <v>18.669699999999999</v>
      </c>
      <c r="AG25" s="35">
        <f>IF(AG29=0,0,AG29)</f>
        <v>-1.1010114700003015E-2</v>
      </c>
      <c r="AH25" s="58"/>
      <c r="AI25" s="58"/>
      <c r="AJ25" s="58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</row>
    <row r="26" spans="1:48" s="59" customFormat="1" x14ac:dyDescent="0.2">
      <c r="A26" s="5"/>
      <c r="B26" s="228" t="s">
        <v>15</v>
      </c>
      <c r="C26" s="176" t="s">
        <v>42</v>
      </c>
      <c r="D26" s="33" t="s">
        <v>14</v>
      </c>
      <c r="E26" s="30" t="s">
        <v>14</v>
      </c>
      <c r="F26" s="30" t="s">
        <v>14</v>
      </c>
      <c r="G26" s="30" t="s">
        <v>14</v>
      </c>
      <c r="H26" s="37" t="s">
        <v>14</v>
      </c>
      <c r="I26" s="33" t="s">
        <v>14</v>
      </c>
      <c r="J26" s="30" t="s">
        <v>14</v>
      </c>
      <c r="K26" s="30" t="s">
        <v>14</v>
      </c>
      <c r="L26" s="30" t="s">
        <v>14</v>
      </c>
      <c r="M26" s="37" t="s">
        <v>14</v>
      </c>
      <c r="N26" s="29" t="s">
        <v>14</v>
      </c>
      <c r="O26" s="30" t="s">
        <v>14</v>
      </c>
      <c r="P26" s="30" t="s">
        <v>14</v>
      </c>
      <c r="Q26" s="30" t="s">
        <v>14</v>
      </c>
      <c r="R26" s="36" t="s">
        <v>14</v>
      </c>
      <c r="S26" s="33" t="s">
        <v>14</v>
      </c>
      <c r="T26" s="30" t="s">
        <v>14</v>
      </c>
      <c r="U26" s="30" t="s">
        <v>14</v>
      </c>
      <c r="V26" s="30" t="s">
        <v>14</v>
      </c>
      <c r="W26" s="37" t="s">
        <v>14</v>
      </c>
      <c r="X26" s="33" t="s">
        <v>14</v>
      </c>
      <c r="Y26" s="30" t="s">
        <v>14</v>
      </c>
      <c r="Z26" s="30" t="s">
        <v>14</v>
      </c>
      <c r="AA26" s="30" t="s">
        <v>14</v>
      </c>
      <c r="AB26" s="37" t="s">
        <v>14</v>
      </c>
      <c r="AC26" s="33" t="s">
        <v>14</v>
      </c>
      <c r="AD26" s="30" t="s">
        <v>14</v>
      </c>
      <c r="AE26" s="30" t="s">
        <v>14</v>
      </c>
      <c r="AF26" s="30" t="s">
        <v>14</v>
      </c>
      <c r="AG26" s="37" t="s">
        <v>14</v>
      </c>
      <c r="AH26" s="58"/>
      <c r="AI26" s="58"/>
      <c r="AJ26" s="58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</row>
    <row r="27" spans="1:48" s="59" customFormat="1" x14ac:dyDescent="0.2">
      <c r="A27" s="5"/>
      <c r="B27" s="178" t="s">
        <v>7</v>
      </c>
      <c r="C27" s="177" t="s">
        <v>42</v>
      </c>
      <c r="D27" s="42" t="s">
        <v>14</v>
      </c>
      <c r="E27" s="41" t="s">
        <v>14</v>
      </c>
      <c r="F27" s="31">
        <f>(K27+P27)/2</f>
        <v>0</v>
      </c>
      <c r="G27" s="31">
        <f>(L27+Q27)/2</f>
        <v>16.852049999999998</v>
      </c>
      <c r="H27" s="52">
        <f>(M27+R27)/2</f>
        <v>0</v>
      </c>
      <c r="I27" s="42" t="s">
        <v>14</v>
      </c>
      <c r="J27" s="41" t="s">
        <v>14</v>
      </c>
      <c r="K27" s="43"/>
      <c r="L27" s="34">
        <f>ROUND(J24-J34-J36-J37-M27-K27,4)</f>
        <v>16.074100000000001</v>
      </c>
      <c r="M27" s="44"/>
      <c r="N27" s="40" t="s">
        <v>14</v>
      </c>
      <c r="O27" s="41" t="s">
        <v>14</v>
      </c>
      <c r="P27" s="43"/>
      <c r="Q27" s="34">
        <f>ROUND(O24-O34-O36-O37-R27-P27,4)</f>
        <v>17.63</v>
      </c>
      <c r="R27" s="209"/>
      <c r="S27" s="42" t="s">
        <v>14</v>
      </c>
      <c r="T27" s="41" t="s">
        <v>14</v>
      </c>
      <c r="U27" s="31">
        <f>(Z27+AE27)/2</f>
        <v>0</v>
      </c>
      <c r="V27" s="31">
        <f>(AA27+AF27)/2</f>
        <v>18.101649999999999</v>
      </c>
      <c r="W27" s="52">
        <f>(AB27+AG27)/2</f>
        <v>0</v>
      </c>
      <c r="X27" s="42" t="s">
        <v>14</v>
      </c>
      <c r="Y27" s="41" t="s">
        <v>14</v>
      </c>
      <c r="Z27" s="43"/>
      <c r="AA27" s="34">
        <f>ROUND(Y24-Y34-Y36-Y37-AB27-Z27,4)</f>
        <v>17.5336</v>
      </c>
      <c r="AB27" s="44"/>
      <c r="AC27" s="42" t="s">
        <v>14</v>
      </c>
      <c r="AD27" s="41" t="s">
        <v>14</v>
      </c>
      <c r="AE27" s="43"/>
      <c r="AF27" s="34">
        <f>ROUND(AD24-AD34-AD36-AD37-AG27-AE27,4)</f>
        <v>18.669699999999999</v>
      </c>
      <c r="AG27" s="44"/>
      <c r="AH27" s="58"/>
      <c r="AI27" s="58"/>
      <c r="AJ27" s="58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</row>
    <row r="28" spans="1:48" s="59" customFormat="1" x14ac:dyDescent="0.2">
      <c r="A28" s="5"/>
      <c r="B28" s="178" t="s">
        <v>8</v>
      </c>
      <c r="C28" s="177" t="s">
        <v>42</v>
      </c>
      <c r="D28" s="42" t="s">
        <v>14</v>
      </c>
      <c r="E28" s="41" t="s">
        <v>14</v>
      </c>
      <c r="F28" s="30" t="s">
        <v>14</v>
      </c>
      <c r="G28" s="31">
        <f>(L28+Q28)/2</f>
        <v>0</v>
      </c>
      <c r="H28" s="52">
        <f>(M28+R28)/2</f>
        <v>0</v>
      </c>
      <c r="I28" s="42" t="s">
        <v>14</v>
      </c>
      <c r="J28" s="41" t="s">
        <v>14</v>
      </c>
      <c r="K28" s="41" t="s">
        <v>14</v>
      </c>
      <c r="L28" s="34">
        <f>ROUND(K24-K34-K36-K37-M28,4)</f>
        <v>0</v>
      </c>
      <c r="M28" s="44"/>
      <c r="N28" s="40" t="s">
        <v>14</v>
      </c>
      <c r="O28" s="41" t="s">
        <v>14</v>
      </c>
      <c r="P28" s="41" t="s">
        <v>14</v>
      </c>
      <c r="Q28" s="34">
        <f>ROUND(P24-P34-P36-P37-R28,4)</f>
        <v>0</v>
      </c>
      <c r="R28" s="209"/>
      <c r="S28" s="42" t="s">
        <v>14</v>
      </c>
      <c r="T28" s="41" t="s">
        <v>14</v>
      </c>
      <c r="U28" s="30" t="s">
        <v>14</v>
      </c>
      <c r="V28" s="31">
        <f>(AA28+AF28)/2</f>
        <v>0</v>
      </c>
      <c r="W28" s="52">
        <f>(AB28+AG28)/2</f>
        <v>0</v>
      </c>
      <c r="X28" s="42" t="s">
        <v>14</v>
      </c>
      <c r="Y28" s="41" t="s">
        <v>14</v>
      </c>
      <c r="Z28" s="41" t="s">
        <v>14</v>
      </c>
      <c r="AA28" s="31">
        <f>Z24-Z34-Z36-Z37</f>
        <v>0</v>
      </c>
      <c r="AB28" s="44"/>
      <c r="AC28" s="42" t="s">
        <v>14</v>
      </c>
      <c r="AD28" s="41" t="s">
        <v>14</v>
      </c>
      <c r="AE28" s="41" t="s">
        <v>14</v>
      </c>
      <c r="AF28" s="34">
        <f>AE24-AE34-AE36-AE37</f>
        <v>0</v>
      </c>
      <c r="AG28" s="44"/>
      <c r="AH28" s="58"/>
      <c r="AI28" s="58"/>
      <c r="AJ28" s="58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</row>
    <row r="29" spans="1:48" s="59" customFormat="1" x14ac:dyDescent="0.2">
      <c r="A29" s="5"/>
      <c r="B29" s="178" t="s">
        <v>9</v>
      </c>
      <c r="C29" s="177" t="s">
        <v>42</v>
      </c>
      <c r="D29" s="42" t="s">
        <v>14</v>
      </c>
      <c r="E29" s="41" t="s">
        <v>14</v>
      </c>
      <c r="F29" s="41" t="s">
        <v>14</v>
      </c>
      <c r="G29" s="41" t="s">
        <v>14</v>
      </c>
      <c r="H29" s="52">
        <f t="shared" ref="H29:H34" si="0">(M29+R29)/2</f>
        <v>-0.21539999999999998</v>
      </c>
      <c r="I29" s="42" t="s">
        <v>14</v>
      </c>
      <c r="J29" s="41" t="s">
        <v>14</v>
      </c>
      <c r="K29" s="41" t="s">
        <v>14</v>
      </c>
      <c r="L29" s="41" t="s">
        <v>14</v>
      </c>
      <c r="M29" s="35">
        <f>ROUND(L24-L34-L36-L37,4)</f>
        <v>-0.215</v>
      </c>
      <c r="N29" s="40" t="s">
        <v>14</v>
      </c>
      <c r="O29" s="41" t="s">
        <v>14</v>
      </c>
      <c r="P29" s="41" t="s">
        <v>14</v>
      </c>
      <c r="Q29" s="41" t="s">
        <v>14</v>
      </c>
      <c r="R29" s="50">
        <f>ROUND(Q24-Q34-Q36-Q37,4)</f>
        <v>-0.21579999999999999</v>
      </c>
      <c r="S29" s="42" t="s">
        <v>14</v>
      </c>
      <c r="T29" s="41" t="s">
        <v>14</v>
      </c>
      <c r="U29" s="41" t="s">
        <v>14</v>
      </c>
      <c r="V29" s="41" t="s">
        <v>14</v>
      </c>
      <c r="W29" s="52">
        <f t="shared" ref="W29:W34" si="1">(AB29+AG29)/2</f>
        <v>-2.9995339350001871E-2</v>
      </c>
      <c r="X29" s="42" t="s">
        <v>14</v>
      </c>
      <c r="Y29" s="41" t="s">
        <v>14</v>
      </c>
      <c r="Z29" s="41" t="s">
        <v>14</v>
      </c>
      <c r="AA29" s="41" t="s">
        <v>14</v>
      </c>
      <c r="AB29" s="35">
        <f>AA24-AA34-AA36-AA37</f>
        <v>-4.8980564000000726E-2</v>
      </c>
      <c r="AC29" s="42" t="s">
        <v>14</v>
      </c>
      <c r="AD29" s="41" t="s">
        <v>14</v>
      </c>
      <c r="AE29" s="41" t="s">
        <v>14</v>
      </c>
      <c r="AF29" s="41" t="s">
        <v>14</v>
      </c>
      <c r="AG29" s="35">
        <f>AF24-AF34-AF36-AF37</f>
        <v>-1.1010114700003015E-2</v>
      </c>
      <c r="AH29" s="58"/>
      <c r="AI29" s="58"/>
      <c r="AJ29" s="58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</row>
    <row r="30" spans="1:48" s="59" customFormat="1" x14ac:dyDescent="0.2">
      <c r="A30" s="5"/>
      <c r="B30" s="178" t="s">
        <v>16</v>
      </c>
      <c r="C30" s="177" t="s">
        <v>42</v>
      </c>
      <c r="D30" s="212">
        <f t="shared" ref="D30:G34" si="2">(I30+N30)/2</f>
        <v>0</v>
      </c>
      <c r="E30" s="31">
        <f t="shared" si="2"/>
        <v>0</v>
      </c>
      <c r="F30" s="31">
        <f t="shared" si="2"/>
        <v>0</v>
      </c>
      <c r="G30" s="31">
        <f t="shared" si="2"/>
        <v>0</v>
      </c>
      <c r="H30" s="52">
        <f t="shared" si="0"/>
        <v>0</v>
      </c>
      <c r="I30" s="46">
        <f>ROUND(SUM(J30:M30),4)</f>
        <v>0</v>
      </c>
      <c r="J30" s="43"/>
      <c r="K30" s="43"/>
      <c r="L30" s="43"/>
      <c r="M30" s="44"/>
      <c r="N30" s="47">
        <f>ROUND(SUM(O30:R30),4)</f>
        <v>0</v>
      </c>
      <c r="O30" s="43"/>
      <c r="P30" s="43"/>
      <c r="Q30" s="43"/>
      <c r="R30" s="209"/>
      <c r="S30" s="212">
        <f t="shared" ref="S30:V34" si="3">(X30+AC30)/2</f>
        <v>0</v>
      </c>
      <c r="T30" s="31">
        <f t="shared" si="3"/>
        <v>0</v>
      </c>
      <c r="U30" s="31">
        <f t="shared" si="3"/>
        <v>0</v>
      </c>
      <c r="V30" s="31">
        <f t="shared" si="3"/>
        <v>0</v>
      </c>
      <c r="W30" s="52">
        <f t="shared" si="1"/>
        <v>0</v>
      </c>
      <c r="X30" s="46">
        <f>ROUND(SUM(Y30:AB30),4)</f>
        <v>0</v>
      </c>
      <c r="Y30" s="43"/>
      <c r="Z30" s="43"/>
      <c r="AA30" s="43"/>
      <c r="AB30" s="44"/>
      <c r="AC30" s="46">
        <f>ROUND(SUM(AD30:AG30),4)</f>
        <v>0</v>
      </c>
      <c r="AD30" s="43"/>
      <c r="AE30" s="43"/>
      <c r="AF30" s="43"/>
      <c r="AG30" s="44"/>
      <c r="AH30" s="58"/>
      <c r="AI30" s="58"/>
      <c r="AJ30" s="58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</row>
    <row r="31" spans="1:48" s="59" customFormat="1" x14ac:dyDescent="0.2">
      <c r="A31" s="5"/>
      <c r="B31" s="178" t="s">
        <v>17</v>
      </c>
      <c r="C31" s="177" t="s">
        <v>42</v>
      </c>
      <c r="D31" s="212">
        <f t="shared" si="2"/>
        <v>23.960549999999998</v>
      </c>
      <c r="E31" s="31">
        <f t="shared" si="2"/>
        <v>23.960549999999998</v>
      </c>
      <c r="F31" s="31">
        <f t="shared" si="2"/>
        <v>0</v>
      </c>
      <c r="G31" s="31">
        <f t="shared" si="2"/>
        <v>0</v>
      </c>
      <c r="H31" s="52">
        <f t="shared" si="0"/>
        <v>0</v>
      </c>
      <c r="I31" s="46">
        <f>ROUND(SUM(J31:M31),4)</f>
        <v>22.878299999999999</v>
      </c>
      <c r="J31" s="43">
        <v>22.878299999999999</v>
      </c>
      <c r="K31" s="43"/>
      <c r="L31" s="43"/>
      <c r="M31" s="44"/>
      <c r="N31" s="47">
        <f>ROUND(SUM(O31:R31),4)</f>
        <v>25.0428</v>
      </c>
      <c r="O31" s="43">
        <v>25.0428</v>
      </c>
      <c r="P31" s="43"/>
      <c r="Q31" s="43"/>
      <c r="R31" s="209"/>
      <c r="S31" s="212">
        <f t="shared" si="3"/>
        <v>25.542050000000003</v>
      </c>
      <c r="T31" s="31">
        <f t="shared" si="3"/>
        <v>25.542074999999997</v>
      </c>
      <c r="U31" s="31">
        <f t="shared" si="3"/>
        <v>0</v>
      </c>
      <c r="V31" s="31">
        <f t="shared" si="3"/>
        <v>0</v>
      </c>
      <c r="W31" s="52">
        <f t="shared" si="1"/>
        <v>0</v>
      </c>
      <c r="X31" s="46">
        <f>ROUND(SUM(Y31:AB31),4)</f>
        <v>24.695900000000002</v>
      </c>
      <c r="Y31" s="43">
        <f>Y37+AA37+0.8644</f>
        <v>24.695939999999997</v>
      </c>
      <c r="Z31" s="43"/>
      <c r="AA31" s="43"/>
      <c r="AB31" s="44"/>
      <c r="AC31" s="46">
        <f>ROUND(SUM(AD31:AG31),4)</f>
        <v>26.388200000000001</v>
      </c>
      <c r="AD31" s="43">
        <f>AD37+AF37+0.9236</f>
        <v>26.388210000000001</v>
      </c>
      <c r="AE31" s="43"/>
      <c r="AF31" s="43"/>
      <c r="AG31" s="44"/>
      <c r="AH31" s="58"/>
      <c r="AI31" s="58"/>
      <c r="AJ31" s="58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</row>
    <row r="32" spans="1:48" s="59" customFormat="1" x14ac:dyDescent="0.2">
      <c r="A32" s="5"/>
      <c r="B32" s="178" t="s">
        <v>18</v>
      </c>
      <c r="C32" s="177" t="s">
        <v>42</v>
      </c>
      <c r="D32" s="212">
        <f t="shared" si="2"/>
        <v>0</v>
      </c>
      <c r="E32" s="31">
        <f t="shared" si="2"/>
        <v>0</v>
      </c>
      <c r="F32" s="31">
        <f t="shared" si="2"/>
        <v>0</v>
      </c>
      <c r="G32" s="31">
        <f t="shared" si="2"/>
        <v>0</v>
      </c>
      <c r="H32" s="52">
        <f t="shared" si="0"/>
        <v>0</v>
      </c>
      <c r="I32" s="46">
        <f>ROUND(SUM(J32:M32),4)</f>
        <v>0</v>
      </c>
      <c r="J32" s="43"/>
      <c r="K32" s="43"/>
      <c r="L32" s="43"/>
      <c r="M32" s="44"/>
      <c r="N32" s="47">
        <f>ROUND(SUM(O32:R32),4)</f>
        <v>0</v>
      </c>
      <c r="O32" s="43"/>
      <c r="P32" s="43"/>
      <c r="Q32" s="43"/>
      <c r="R32" s="209"/>
      <c r="S32" s="212">
        <f t="shared" si="3"/>
        <v>0</v>
      </c>
      <c r="T32" s="31">
        <f t="shared" si="3"/>
        <v>0</v>
      </c>
      <c r="U32" s="31">
        <f t="shared" si="3"/>
        <v>0</v>
      </c>
      <c r="V32" s="31">
        <f t="shared" si="3"/>
        <v>0</v>
      </c>
      <c r="W32" s="52">
        <f t="shared" si="1"/>
        <v>0</v>
      </c>
      <c r="X32" s="46">
        <f>ROUND(SUM(Y32:AB32),4)</f>
        <v>0</v>
      </c>
      <c r="Y32" s="43"/>
      <c r="Z32" s="43"/>
      <c r="AA32" s="43"/>
      <c r="AB32" s="44"/>
      <c r="AC32" s="46">
        <f>ROUND(SUM(AD32:AG32),4)</f>
        <v>0</v>
      </c>
      <c r="AD32" s="43"/>
      <c r="AE32" s="43"/>
      <c r="AF32" s="43"/>
      <c r="AG32" s="44"/>
      <c r="AH32" s="58"/>
      <c r="AI32" s="58"/>
      <c r="AJ32" s="58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</row>
    <row r="33" spans="1:48" s="59" customFormat="1" x14ac:dyDescent="0.2">
      <c r="A33" s="5"/>
      <c r="B33" s="178" t="s">
        <v>43</v>
      </c>
      <c r="C33" s="177" t="s">
        <v>42</v>
      </c>
      <c r="D33" s="212">
        <f t="shared" si="2"/>
        <v>0</v>
      </c>
      <c r="E33" s="31">
        <f t="shared" si="2"/>
        <v>0</v>
      </c>
      <c r="F33" s="31">
        <f t="shared" si="2"/>
        <v>0</v>
      </c>
      <c r="G33" s="31">
        <f t="shared" si="2"/>
        <v>0</v>
      </c>
      <c r="H33" s="52">
        <f t="shared" si="0"/>
        <v>0</v>
      </c>
      <c r="I33" s="46">
        <f>ROUND(SUM(J33:M33),4)</f>
        <v>0</v>
      </c>
      <c r="J33" s="43"/>
      <c r="K33" s="43"/>
      <c r="L33" s="43"/>
      <c r="M33" s="44"/>
      <c r="N33" s="47">
        <f>ROUND(SUM(O33:R33),4)</f>
        <v>0</v>
      </c>
      <c r="O33" s="43"/>
      <c r="P33" s="43"/>
      <c r="Q33" s="43"/>
      <c r="R33" s="209"/>
      <c r="S33" s="212">
        <f t="shared" si="3"/>
        <v>0</v>
      </c>
      <c r="T33" s="31">
        <f t="shared" si="3"/>
        <v>0</v>
      </c>
      <c r="U33" s="31">
        <f t="shared" si="3"/>
        <v>0</v>
      </c>
      <c r="V33" s="31">
        <f t="shared" si="3"/>
        <v>0</v>
      </c>
      <c r="W33" s="52">
        <f t="shared" si="1"/>
        <v>0</v>
      </c>
      <c r="X33" s="46">
        <f>ROUND(SUM(Y33:AB33),4)</f>
        <v>0</v>
      </c>
      <c r="Y33" s="43"/>
      <c r="Z33" s="43"/>
      <c r="AA33" s="43"/>
      <c r="AB33" s="44"/>
      <c r="AC33" s="46">
        <f>ROUND(SUM(AD33:AG33),4)</f>
        <v>0</v>
      </c>
      <c r="AD33" s="43"/>
      <c r="AE33" s="43"/>
      <c r="AF33" s="43"/>
      <c r="AG33" s="44"/>
      <c r="AH33" s="58"/>
      <c r="AI33" s="58"/>
      <c r="AJ33" s="58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</row>
    <row r="34" spans="1:48" s="59" customFormat="1" x14ac:dyDescent="0.2">
      <c r="A34" s="5"/>
      <c r="B34" s="246" t="s">
        <v>20</v>
      </c>
      <c r="C34" s="223" t="s">
        <v>42</v>
      </c>
      <c r="D34" s="46">
        <f t="shared" si="2"/>
        <v>0.90752050370000004</v>
      </c>
      <c r="E34" s="34">
        <f t="shared" si="2"/>
        <v>0.28381028384999996</v>
      </c>
      <c r="F34" s="34">
        <f t="shared" si="2"/>
        <v>0</v>
      </c>
      <c r="G34" s="34">
        <f t="shared" si="2"/>
        <v>0.62371021984999997</v>
      </c>
      <c r="H34" s="35">
        <f t="shared" si="0"/>
        <v>0</v>
      </c>
      <c r="I34" s="46">
        <f>SUM(J34:M34)</f>
        <v>0.88650815260000004</v>
      </c>
      <c r="J34" s="34">
        <f>J24*J35/100</f>
        <v>0.24166348289999998</v>
      </c>
      <c r="K34" s="34">
        <f>K24*K35/100</f>
        <v>0</v>
      </c>
      <c r="L34" s="34">
        <f>L24*L35/100</f>
        <v>0.64484466970000009</v>
      </c>
      <c r="M34" s="35">
        <f>M24*M35/100</f>
        <v>0</v>
      </c>
      <c r="N34" s="47">
        <f>SUM(O34:R34)</f>
        <v>0.92853285479999992</v>
      </c>
      <c r="O34" s="34">
        <f>O24*O35/100</f>
        <v>0.32595708479999996</v>
      </c>
      <c r="P34" s="34">
        <f>P24*P35/100</f>
        <v>0</v>
      </c>
      <c r="Q34" s="34">
        <f>Q24*Q35/100</f>
        <v>0.60257576999999996</v>
      </c>
      <c r="R34" s="50">
        <f>R24*R35/100</f>
        <v>0</v>
      </c>
      <c r="S34" s="46">
        <f t="shared" si="3"/>
        <v>0.92394313704999986</v>
      </c>
      <c r="T34" s="34">
        <f t="shared" si="3"/>
        <v>0.4246227977</v>
      </c>
      <c r="U34" s="34">
        <f t="shared" si="3"/>
        <v>0</v>
      </c>
      <c r="V34" s="34">
        <f t="shared" si="3"/>
        <v>0.49932033934999998</v>
      </c>
      <c r="W34" s="35">
        <f t="shared" si="1"/>
        <v>0</v>
      </c>
      <c r="X34" s="46">
        <f>SUM(Y34:AB34)</f>
        <v>0.91331830359999988</v>
      </c>
      <c r="Y34" s="34">
        <f>Y24*Y35/100</f>
        <v>0.41597773959999995</v>
      </c>
      <c r="Z34" s="34">
        <f>Z24*Z35/100</f>
        <v>0</v>
      </c>
      <c r="AA34" s="34">
        <f>AA24*AA35/100</f>
        <v>0.49734056399999998</v>
      </c>
      <c r="AB34" s="35">
        <f>AB24*AB35/100</f>
        <v>0</v>
      </c>
      <c r="AC34" s="46">
        <f>SUM(AD34:AG34)</f>
        <v>0.93456797049999984</v>
      </c>
      <c r="AD34" s="34">
        <f>AD24*AD35/100</f>
        <v>0.43326785579999999</v>
      </c>
      <c r="AE34" s="34">
        <f>AE24*AE35/100</f>
        <v>0</v>
      </c>
      <c r="AF34" s="34">
        <f>AF24*AF35/100</f>
        <v>0.50130011469999991</v>
      </c>
      <c r="AG34" s="35">
        <f>AG24*AG35/100</f>
        <v>0</v>
      </c>
      <c r="AH34" s="58"/>
      <c r="AI34" s="58"/>
      <c r="AJ34" s="58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</row>
    <row r="35" spans="1:48" s="59" customFormat="1" x14ac:dyDescent="0.2">
      <c r="A35" s="5"/>
      <c r="B35" s="247"/>
      <c r="C35" s="176" t="s">
        <v>21</v>
      </c>
      <c r="D35" s="212">
        <f>IF(D24=0,0,D34/D24*100)</f>
        <v>3.7875612358647865</v>
      </c>
      <c r="E35" s="31">
        <f>ROUND(IFERROR(E34/E24*100,0),4)</f>
        <v>1.1845000000000001</v>
      </c>
      <c r="F35" s="31">
        <f>ROUND(IFERROR(F34/F24*100,0),4)</f>
        <v>0</v>
      </c>
      <c r="G35" s="31">
        <f>ROUND(IFERROR(G34/G24*100,0),4)</f>
        <v>3.7010999999999998</v>
      </c>
      <c r="H35" s="52">
        <f>ROUND(IFERROR(H34/H24*100,0),4)</f>
        <v>0</v>
      </c>
      <c r="I35" s="212">
        <f>I34/I24*100</f>
        <v>3.874886475830809</v>
      </c>
      <c r="J35" s="31">
        <f>'Баланс ЭЭ'!J35</f>
        <v>1.0563</v>
      </c>
      <c r="K35" s="31">
        <f>'Баланс ЭЭ'!K35</f>
        <v>0</v>
      </c>
      <c r="L35" s="31">
        <f>'Баланс ЭЭ'!L35</f>
        <v>4.0117000000000003</v>
      </c>
      <c r="M35" s="52">
        <f>'Баланс ЭЭ'!M35</f>
        <v>0</v>
      </c>
      <c r="N35" s="45">
        <f>N34/N24*100</f>
        <v>3.7077836935166988</v>
      </c>
      <c r="O35" s="31">
        <f>'Баланс ЭЭ'!O35</f>
        <v>1.3016000000000001</v>
      </c>
      <c r="P35" s="31">
        <f>'Баланс ЭЭ'!P35</f>
        <v>0</v>
      </c>
      <c r="Q35" s="31">
        <f>'Баланс ЭЭ'!Q35</f>
        <v>3.4178999999999999</v>
      </c>
      <c r="R35" s="32">
        <f>'Баланс ЭЭ'!R35</f>
        <v>0</v>
      </c>
      <c r="S35" s="212">
        <f>IF(S24=0,0,S34/S24*100)</f>
        <v>3.617341352984587</v>
      </c>
      <c r="T35" s="31">
        <f>'Баланс ЭЭ'!T35</f>
        <v>1.6621999999999999</v>
      </c>
      <c r="U35" s="31">
        <f>'Баланс ЭЭ'!U35</f>
        <v>0</v>
      </c>
      <c r="V35" s="31">
        <f>'Баланс ЭЭ'!V35</f>
        <v>2.7545999999999999</v>
      </c>
      <c r="W35" s="52">
        <f>'Баланс ЭЭ'!W35</f>
        <v>0</v>
      </c>
      <c r="X35" s="212">
        <f>X34/X24*100</f>
        <v>3.6982588348673255</v>
      </c>
      <c r="Y35" s="31">
        <f>'Баланс ЭЭ'!Y35</f>
        <v>1.6843999999999999</v>
      </c>
      <c r="Z35" s="31">
        <f>'Баланс ЭЭ'!Z35</f>
        <v>0</v>
      </c>
      <c r="AA35" s="31">
        <f>'Баланс ЭЭ'!AA35</f>
        <v>2.8365</v>
      </c>
      <c r="AB35" s="52">
        <f>'Баланс ЭЭ'!AB35</f>
        <v>0</v>
      </c>
      <c r="AC35" s="212">
        <f>AC34/AC24*100</f>
        <v>3.5416131850599877</v>
      </c>
      <c r="AD35" s="31">
        <f>'Баланс ЭЭ'!AD35</f>
        <v>1.6418999999999999</v>
      </c>
      <c r="AE35" s="31">
        <f>'Баланс ЭЭ'!AE35</f>
        <v>0</v>
      </c>
      <c r="AF35" s="31">
        <f>'Баланс ЭЭ'!AF35</f>
        <v>2.6850999999999998</v>
      </c>
      <c r="AG35" s="52">
        <f>'Баланс ЭЭ'!AG35</f>
        <v>0</v>
      </c>
      <c r="AH35" s="58"/>
      <c r="AI35" s="58"/>
      <c r="AJ35" s="58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</row>
    <row r="36" spans="1:48" s="59" customFormat="1" ht="25.5" x14ac:dyDescent="0.2">
      <c r="A36" s="5"/>
      <c r="B36" s="116" t="s">
        <v>44</v>
      </c>
      <c r="C36" s="180" t="s">
        <v>42</v>
      </c>
      <c r="D36" s="46">
        <f t="shared" ref="D36:H40" si="4">(I36+N36)/2</f>
        <v>0</v>
      </c>
      <c r="E36" s="34">
        <f t="shared" si="4"/>
        <v>0</v>
      </c>
      <c r="F36" s="34">
        <f t="shared" si="4"/>
        <v>0</v>
      </c>
      <c r="G36" s="34">
        <f t="shared" si="4"/>
        <v>0</v>
      </c>
      <c r="H36" s="35">
        <f t="shared" si="4"/>
        <v>0</v>
      </c>
      <c r="I36" s="46">
        <f>ROUND(SUM(J36:M36),4)</f>
        <v>0</v>
      </c>
      <c r="J36" s="43"/>
      <c r="K36" s="43"/>
      <c r="L36" s="43"/>
      <c r="M36" s="44"/>
      <c r="N36" s="47">
        <f>ROUND(SUM(O36:R36),4)</f>
        <v>0</v>
      </c>
      <c r="O36" s="43"/>
      <c r="P36" s="43"/>
      <c r="Q36" s="43"/>
      <c r="R36" s="209"/>
      <c r="S36" s="46">
        <f t="shared" ref="S36:W40" si="5">(X36+AC36)/2</f>
        <v>0</v>
      </c>
      <c r="T36" s="34">
        <f t="shared" si="5"/>
        <v>0</v>
      </c>
      <c r="U36" s="34">
        <f t="shared" si="5"/>
        <v>0</v>
      </c>
      <c r="V36" s="34">
        <f t="shared" si="5"/>
        <v>0</v>
      </c>
      <c r="W36" s="35">
        <f t="shared" si="5"/>
        <v>0</v>
      </c>
      <c r="X36" s="46">
        <f>ROUND(SUM(Y36:AB36),4)</f>
        <v>0</v>
      </c>
      <c r="Y36" s="43"/>
      <c r="Z36" s="43"/>
      <c r="AA36" s="43"/>
      <c r="AB36" s="44"/>
      <c r="AC36" s="46">
        <f>ROUND(SUM(AD36:AG36),4)</f>
        <v>0</v>
      </c>
      <c r="AD36" s="43"/>
      <c r="AE36" s="43"/>
      <c r="AF36" s="43"/>
      <c r="AG36" s="44"/>
      <c r="AH36" s="58"/>
      <c r="AI36" s="58"/>
      <c r="AJ36" s="58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</row>
    <row r="37" spans="1:48" s="59" customFormat="1" x14ac:dyDescent="0.2">
      <c r="A37" s="5"/>
      <c r="B37" s="117" t="s">
        <v>45</v>
      </c>
      <c r="C37" s="181" t="s">
        <v>42</v>
      </c>
      <c r="D37" s="46">
        <f t="shared" si="4"/>
        <v>23.053029496299999</v>
      </c>
      <c r="E37" s="34">
        <f t="shared" si="4"/>
        <v>6.8246500000000001</v>
      </c>
      <c r="F37" s="34">
        <f t="shared" si="4"/>
        <v>0</v>
      </c>
      <c r="G37" s="34">
        <f t="shared" si="4"/>
        <v>16.443750000000001</v>
      </c>
      <c r="H37" s="35">
        <f t="shared" si="4"/>
        <v>0</v>
      </c>
      <c r="I37" s="46">
        <f>I24-I34-I36</f>
        <v>21.991791847399998</v>
      </c>
      <c r="J37" s="34">
        <f>ROUND(J38+J39+J40,4)</f>
        <v>6.5625</v>
      </c>
      <c r="K37" s="34">
        <f>ROUND(K38+K39+K40,4)</f>
        <v>0</v>
      </c>
      <c r="L37" s="34">
        <f>ROUND(L38+L39+L40,4)</f>
        <v>15.644299999999999</v>
      </c>
      <c r="M37" s="35">
        <f>ROUND(M38+M39+M40,4)</f>
        <v>0</v>
      </c>
      <c r="N37" s="47">
        <f>N24-N34-N36</f>
        <v>24.114267145199999</v>
      </c>
      <c r="O37" s="34">
        <f>ROUND(O38+O39+O40,4)</f>
        <v>7.0868000000000002</v>
      </c>
      <c r="P37" s="34">
        <f>ROUND(P38+P39+P40,4)</f>
        <v>0</v>
      </c>
      <c r="Q37" s="34">
        <f>ROUND(Q38+Q39+Q40,4)</f>
        <v>17.243200000000002</v>
      </c>
      <c r="R37" s="50">
        <f>ROUND(R38+R39+R40,4)</f>
        <v>0</v>
      </c>
      <c r="S37" s="46">
        <f t="shared" si="5"/>
        <v>24.618079660649997</v>
      </c>
      <c r="T37" s="34">
        <f t="shared" si="5"/>
        <v>7.0157499999999997</v>
      </c>
      <c r="U37" s="34">
        <f t="shared" si="5"/>
        <v>0</v>
      </c>
      <c r="V37" s="34">
        <f t="shared" si="5"/>
        <v>17.632325000000002</v>
      </c>
      <c r="W37" s="35">
        <f t="shared" si="5"/>
        <v>-2.9995339350001871E-2</v>
      </c>
      <c r="X37" s="46">
        <f>SUM(Y37:AB37)</f>
        <v>23.782559435999996</v>
      </c>
      <c r="Y37" s="34">
        <f>Y40+Y39+Y38</f>
        <v>6.7462999999999997</v>
      </c>
      <c r="Z37" s="34">
        <f>Z40+Z39+Z38</f>
        <v>0</v>
      </c>
      <c r="AA37" s="34">
        <f>AA40+AA39+AA38</f>
        <v>17.085239999999999</v>
      </c>
      <c r="AB37" s="35">
        <f>AB24-AB34-AB36</f>
        <v>-4.8980564000000726E-2</v>
      </c>
      <c r="AC37" s="46">
        <f>SUM(AD37:AG37)</f>
        <v>25.453599885299997</v>
      </c>
      <c r="AD37" s="34">
        <f>AD40+AD39+AD38</f>
        <v>7.2851999999999997</v>
      </c>
      <c r="AE37" s="34">
        <f>AE40+AE39+AE38</f>
        <v>0</v>
      </c>
      <c r="AF37" s="34">
        <f>AF40+AF39+AF38</f>
        <v>18.179410000000001</v>
      </c>
      <c r="AG37" s="35">
        <f>AG24-AG34-AG36</f>
        <v>-1.1010114700003015E-2</v>
      </c>
      <c r="AH37" s="58"/>
      <c r="AI37" s="58"/>
      <c r="AJ37" s="58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</row>
    <row r="38" spans="1:48" s="59" customFormat="1" ht="25.5" x14ac:dyDescent="0.2">
      <c r="A38" s="5"/>
      <c r="B38" s="229" t="s">
        <v>46</v>
      </c>
      <c r="C38" s="177" t="s">
        <v>42</v>
      </c>
      <c r="D38" s="212">
        <f t="shared" si="4"/>
        <v>0</v>
      </c>
      <c r="E38" s="31">
        <f t="shared" si="4"/>
        <v>0</v>
      </c>
      <c r="F38" s="31">
        <f t="shared" si="4"/>
        <v>0</v>
      </c>
      <c r="G38" s="31">
        <f t="shared" si="4"/>
        <v>0</v>
      </c>
      <c r="H38" s="52">
        <f t="shared" si="4"/>
        <v>0</v>
      </c>
      <c r="I38" s="46">
        <f>SUM(J38:M38)</f>
        <v>0</v>
      </c>
      <c r="J38" s="43"/>
      <c r="K38" s="43"/>
      <c r="L38" s="43"/>
      <c r="M38" s="44"/>
      <c r="N38" s="47">
        <f>SUM(O38:R38)</f>
        <v>0</v>
      </c>
      <c r="O38" s="43"/>
      <c r="P38" s="43"/>
      <c r="Q38" s="43"/>
      <c r="R38" s="209"/>
      <c r="S38" s="212">
        <f t="shared" si="5"/>
        <v>-2.9995339350001871E-2</v>
      </c>
      <c r="T38" s="31">
        <f t="shared" si="5"/>
        <v>0</v>
      </c>
      <c r="U38" s="31">
        <f t="shared" si="5"/>
        <v>0</v>
      </c>
      <c r="V38" s="31">
        <f t="shared" si="5"/>
        <v>0</v>
      </c>
      <c r="W38" s="52">
        <f t="shared" si="5"/>
        <v>-2.9995339350001871E-2</v>
      </c>
      <c r="X38" s="46">
        <f>SUM(Y38:AB38)</f>
        <v>-4.8980564000000726E-2</v>
      </c>
      <c r="Y38" s="43"/>
      <c r="Z38" s="43"/>
      <c r="AA38" s="43"/>
      <c r="AB38" s="52">
        <f>AB37-AB39-AB40</f>
        <v>-4.8980564000000726E-2</v>
      </c>
      <c r="AC38" s="46">
        <f>SUM(AD38:AG38)</f>
        <v>-1.1010114700003015E-2</v>
      </c>
      <c r="AD38" s="43"/>
      <c r="AE38" s="43"/>
      <c r="AF38" s="43"/>
      <c r="AG38" s="52">
        <f>AG37-AG39-AG40</f>
        <v>-1.1010114700003015E-2</v>
      </c>
      <c r="AH38" s="58"/>
      <c r="AI38" s="58"/>
      <c r="AJ38" s="58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</row>
    <row r="39" spans="1:48" s="59" customFormat="1" ht="13.5" thickBot="1" x14ac:dyDescent="0.25">
      <c r="A39" s="5"/>
      <c r="B39" s="230" t="s">
        <v>47</v>
      </c>
      <c r="C39" s="225" t="s">
        <v>42</v>
      </c>
      <c r="D39" s="213">
        <f t="shared" si="4"/>
        <v>17.064250000000001</v>
      </c>
      <c r="E39" s="64">
        <f t="shared" si="4"/>
        <v>6.8246250000000002</v>
      </c>
      <c r="F39" s="64">
        <f t="shared" si="4"/>
        <v>0</v>
      </c>
      <c r="G39" s="64">
        <f t="shared" si="4"/>
        <v>10.239599999999999</v>
      </c>
      <c r="H39" s="214">
        <f t="shared" si="4"/>
        <v>0</v>
      </c>
      <c r="I39" s="66">
        <f>ROUND(SUM(J39:M39),4)</f>
        <v>16.727499999999999</v>
      </c>
      <c r="J39" s="216">
        <v>6.5625</v>
      </c>
      <c r="K39" s="216"/>
      <c r="L39" s="216">
        <v>10.164999999999999</v>
      </c>
      <c r="M39" s="218"/>
      <c r="N39" s="67">
        <f>ROUND(SUM(O39:R39),4)</f>
        <v>17.401</v>
      </c>
      <c r="O39" s="216">
        <v>7.0867500000000003</v>
      </c>
      <c r="P39" s="216"/>
      <c r="Q39" s="216">
        <v>10.3142</v>
      </c>
      <c r="R39" s="217"/>
      <c r="S39" s="213">
        <f t="shared" si="5"/>
        <v>17.542050000000003</v>
      </c>
      <c r="T39" s="64">
        <f t="shared" si="5"/>
        <v>7.0157499999999997</v>
      </c>
      <c r="U39" s="64">
        <f t="shared" si="5"/>
        <v>0</v>
      </c>
      <c r="V39" s="64">
        <f t="shared" si="5"/>
        <v>10.526299999999999</v>
      </c>
      <c r="W39" s="214">
        <f t="shared" si="5"/>
        <v>0</v>
      </c>
      <c r="X39" s="66">
        <f>ROUND(SUM(Y39:AB39),4)</f>
        <v>17.195900000000002</v>
      </c>
      <c r="Y39" s="216">
        <v>6.7462999999999997</v>
      </c>
      <c r="Z39" s="216"/>
      <c r="AA39" s="216">
        <v>10.4496</v>
      </c>
      <c r="AB39" s="218"/>
      <c r="AC39" s="66">
        <f>ROUND(SUM(AD39:AG39),4)</f>
        <v>17.888200000000001</v>
      </c>
      <c r="AD39" s="216">
        <v>7.2851999999999997</v>
      </c>
      <c r="AE39" s="216"/>
      <c r="AF39" s="216">
        <v>10.603</v>
      </c>
      <c r="AG39" s="218"/>
      <c r="AH39" s="58"/>
      <c r="AI39" s="58"/>
      <c r="AJ39" s="58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</row>
    <row r="40" spans="1:48" s="59" customFormat="1" ht="26.25" thickBot="1" x14ac:dyDescent="0.25">
      <c r="A40" s="5"/>
      <c r="B40" s="231" t="s">
        <v>48</v>
      </c>
      <c r="C40" s="226" t="s">
        <v>42</v>
      </c>
      <c r="D40" s="73">
        <f t="shared" si="4"/>
        <v>6.2041500000000003</v>
      </c>
      <c r="E40" s="71">
        <f t="shared" si="4"/>
        <v>0</v>
      </c>
      <c r="F40" s="71">
        <f t="shared" si="4"/>
        <v>0</v>
      </c>
      <c r="G40" s="71">
        <f t="shared" si="4"/>
        <v>6.2041634999999999</v>
      </c>
      <c r="H40" s="215">
        <f t="shared" si="4"/>
        <v>0</v>
      </c>
      <c r="I40" s="73">
        <f>ROUND(SUM(J40:M40),4)</f>
        <v>5.4793000000000003</v>
      </c>
      <c r="J40" s="219"/>
      <c r="K40" s="219"/>
      <c r="L40" s="219">
        <v>5.4793370000000001</v>
      </c>
      <c r="M40" s="221"/>
      <c r="N40" s="70">
        <f>ROUND(SUM(O40:R40),4)</f>
        <v>6.9290000000000003</v>
      </c>
      <c r="O40" s="219"/>
      <c r="P40" s="219"/>
      <c r="Q40" s="219">
        <v>6.9289899999999998</v>
      </c>
      <c r="R40" s="220"/>
      <c r="S40" s="73">
        <f t="shared" si="5"/>
        <v>7.1059999999999999</v>
      </c>
      <c r="T40" s="71">
        <f t="shared" si="5"/>
        <v>0</v>
      </c>
      <c r="U40" s="71">
        <f t="shared" si="5"/>
        <v>0</v>
      </c>
      <c r="V40" s="71">
        <f t="shared" si="5"/>
        <v>7.1060250000000007</v>
      </c>
      <c r="W40" s="215">
        <f t="shared" si="5"/>
        <v>0</v>
      </c>
      <c r="X40" s="73">
        <f>ROUND(SUM(Y40:AB40),4)</f>
        <v>6.6356000000000002</v>
      </c>
      <c r="Y40" s="219"/>
      <c r="Z40" s="219"/>
      <c r="AA40" s="219">
        <v>6.6356400000000004</v>
      </c>
      <c r="AB40" s="221"/>
      <c r="AC40" s="73">
        <f>ROUND(SUM(AD40:AG40),4)</f>
        <v>7.5763999999999996</v>
      </c>
      <c r="AD40" s="219"/>
      <c r="AE40" s="219"/>
      <c r="AF40" s="219">
        <v>7.5764100000000001</v>
      </c>
      <c r="AG40" s="221"/>
      <c r="AH40" s="58"/>
      <c r="AI40" s="58"/>
      <c r="AJ40" s="58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</row>
    <row r="41" spans="1:48" s="173" customFormat="1" ht="13.5" thickBot="1" x14ac:dyDescent="0.25">
      <c r="A41" s="74"/>
      <c r="B41" s="232" t="s">
        <v>27</v>
      </c>
      <c r="C41" s="227" t="s">
        <v>14</v>
      </c>
      <c r="D41" s="80">
        <f>D37-D38-D39-D40</f>
        <v>-0.21537050370000266</v>
      </c>
      <c r="E41" s="78">
        <f>E37-E38-E39-E40</f>
        <v>2.4999999999941735E-5</v>
      </c>
      <c r="F41" s="78">
        <f>F37-F38-F39-F40</f>
        <v>0</v>
      </c>
      <c r="G41" s="78">
        <f>G37-G38-G39-G40</f>
        <v>-1.34999999978902E-5</v>
      </c>
      <c r="H41" s="170">
        <f>H37-H38-H39-H40</f>
        <v>0</v>
      </c>
      <c r="I41" s="80" t="s">
        <v>14</v>
      </c>
      <c r="J41" s="78">
        <f>ROUND(J24-J34-J36-J38-J39-J40-K27-L27-M27,4)</f>
        <v>0</v>
      </c>
      <c r="K41" s="78">
        <f>ROUND(K24-K34-K36-K38-K39-K40-L28-M28,4)</f>
        <v>0</v>
      </c>
      <c r="L41" s="78">
        <f>ROUND(L24-L34-L36-L38-L39-L40-M29,4)</f>
        <v>-1E-4</v>
      </c>
      <c r="M41" s="170">
        <f>ROUND(M24-M34-M36-M38-M39-M40,4)</f>
        <v>-0.215</v>
      </c>
      <c r="N41" s="77" t="s">
        <v>14</v>
      </c>
      <c r="O41" s="78">
        <f>ROUND(O24-O34-O36-O38-O39-O40-P27-Q27-R27,4)</f>
        <v>1E-4</v>
      </c>
      <c r="P41" s="78">
        <f>ROUND(P24-P34-P36-P38-P39-P40-Q28-R28,4)</f>
        <v>0</v>
      </c>
      <c r="Q41" s="78">
        <f>ROUND(Q24-Q34-Q36-Q38-Q39-Q40-R29,4)</f>
        <v>0</v>
      </c>
      <c r="R41" s="79">
        <f>ROUND(R24-R34-R36-R38-R39-R40,4)</f>
        <v>-0.21579999999999999</v>
      </c>
      <c r="S41" s="80" t="s">
        <v>14</v>
      </c>
      <c r="T41" s="78">
        <f>T37-T38-T39-T40</f>
        <v>0</v>
      </c>
      <c r="U41" s="78">
        <f>U37-U38-U39-U40</f>
        <v>0</v>
      </c>
      <c r="V41" s="78">
        <f>V37-V38-V39-V40</f>
        <v>0</v>
      </c>
      <c r="W41" s="170">
        <f>W37-W38-W39-W40</f>
        <v>0</v>
      </c>
      <c r="X41" s="80" t="s">
        <v>14</v>
      </c>
      <c r="Y41" s="78">
        <f>ROUND(Y24-Y34-Y36-Y38-Y39-Y40-Z27-AA27-AB27,4)</f>
        <v>0</v>
      </c>
      <c r="Z41" s="78">
        <f>ROUND(Z24-Z34-Z36-Z38-Z39-Z40-AA28-AB28,4)</f>
        <v>0</v>
      </c>
      <c r="AA41" s="78">
        <f>ROUND(AA24-AA34-AA36-AA38-AA39-AA40-AB29,4)</f>
        <v>0</v>
      </c>
      <c r="AB41" s="170">
        <f>ROUND(AB24-AB34-AB36-AB38-AB39-AB40,4)</f>
        <v>0</v>
      </c>
      <c r="AC41" s="80" t="s">
        <v>14</v>
      </c>
      <c r="AD41" s="78">
        <f>ROUND(AD24-AD34-AD36-AD38-AD39-AD40-AE27-AF27-AG27,4)</f>
        <v>0</v>
      </c>
      <c r="AE41" s="78">
        <f>ROUND(AE24-AE34-AE36-AE38-AE39-AE40-AF28-AG28,4)</f>
        <v>0</v>
      </c>
      <c r="AF41" s="78">
        <f>ROUND(AF24-AF34-AF36-AF38-AF39-AF40-AG29,4)</f>
        <v>0</v>
      </c>
      <c r="AG41" s="170">
        <f>ROUND(AG24-AG34-AG36-AG38-AG39-AG40,4)</f>
        <v>0</v>
      </c>
      <c r="AH41" s="171"/>
      <c r="AI41" s="171"/>
      <c r="AJ41" s="171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</row>
    <row r="42" spans="1:48" s="59" customFormat="1" x14ac:dyDescent="0.2">
      <c r="A42" s="5"/>
      <c r="B42" s="84"/>
      <c r="C42" s="85"/>
      <c r="D42" s="86"/>
      <c r="E42" s="87"/>
      <c r="F42" s="87"/>
      <c r="G42" s="87"/>
      <c r="H42" s="87"/>
      <c r="I42" s="86"/>
      <c r="J42" s="88"/>
      <c r="K42" s="88"/>
      <c r="L42" s="88"/>
      <c r="M42" s="88"/>
      <c r="N42" s="86"/>
      <c r="O42" s="88"/>
      <c r="P42" s="88"/>
      <c r="Q42" s="88"/>
      <c r="R42" s="88"/>
      <c r="S42" s="86"/>
      <c r="T42" s="87"/>
      <c r="U42" s="87"/>
      <c r="V42" s="87"/>
      <c r="W42" s="87"/>
      <c r="X42" s="86"/>
      <c r="Y42" s="88"/>
      <c r="Z42" s="88"/>
      <c r="AA42" s="88"/>
      <c r="AB42" s="88"/>
      <c r="AC42" s="86"/>
      <c r="AD42" s="88"/>
      <c r="AE42" s="88"/>
      <c r="AF42" s="88"/>
      <c r="AG42" s="88"/>
      <c r="AH42" s="58"/>
      <c r="AI42" s="58"/>
      <c r="AJ42" s="58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</row>
    <row r="43" spans="1:48" s="59" customFormat="1" x14ac:dyDescent="0.2">
      <c r="A43" s="5"/>
      <c r="B43" s="6" t="s">
        <v>49</v>
      </c>
      <c r="C43" s="85"/>
      <c r="D43" s="86"/>
      <c r="E43" s="87"/>
      <c r="F43" s="87"/>
      <c r="G43" s="87"/>
      <c r="H43" s="87"/>
      <c r="I43" s="86"/>
      <c r="J43" s="88"/>
      <c r="K43" s="88"/>
      <c r="L43" s="88"/>
      <c r="M43" s="88"/>
      <c r="N43" s="86"/>
      <c r="O43" s="88"/>
      <c r="P43" s="88"/>
      <c r="Q43" s="88"/>
      <c r="R43" s="88"/>
      <c r="S43" s="86"/>
      <c r="T43" s="87"/>
      <c r="U43" s="87"/>
      <c r="V43" s="87"/>
      <c r="W43" s="87"/>
      <c r="X43" s="86"/>
      <c r="Y43" s="88"/>
      <c r="Z43" s="88"/>
      <c r="AA43" s="88"/>
      <c r="AB43" s="88"/>
      <c r="AC43" s="86"/>
      <c r="AD43" s="88"/>
      <c r="AE43" s="88"/>
      <c r="AF43" s="88"/>
      <c r="AG43" s="88"/>
      <c r="AH43" s="58"/>
      <c r="AI43" s="58"/>
      <c r="AJ43" s="58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</row>
    <row r="44" spans="1:48" s="59" customFormat="1" ht="13.5" thickBot="1" x14ac:dyDescent="0.25">
      <c r="A44" s="5"/>
      <c r="B44" s="5"/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58"/>
      <c r="AI44" s="58"/>
      <c r="AJ44" s="58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</row>
    <row r="45" spans="1:48" s="59" customFormat="1" x14ac:dyDescent="0.2">
      <c r="A45" s="5"/>
      <c r="B45" s="248" t="s">
        <v>1</v>
      </c>
      <c r="C45" s="248" t="s">
        <v>30</v>
      </c>
      <c r="D45" s="251" t="str">
        <f>"Факт " &amp; $D$9-2 &amp; " года"</f>
        <v>Факт 2020 года</v>
      </c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3"/>
      <c r="S45" s="254" t="str">
        <f>"Предложение организации на " &amp; $D$9 &amp; " год"</f>
        <v>Предложение организации на 2022 год</v>
      </c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6"/>
      <c r="AH45" s="58"/>
      <c r="AI45" s="58"/>
      <c r="AJ45" s="58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</row>
    <row r="46" spans="1:48" s="59" customFormat="1" x14ac:dyDescent="0.2">
      <c r="A46" s="5"/>
      <c r="B46" s="249"/>
      <c r="C46" s="249"/>
      <c r="D46" s="257" t="s">
        <v>3</v>
      </c>
      <c r="E46" s="244"/>
      <c r="F46" s="244"/>
      <c r="G46" s="244"/>
      <c r="H46" s="244"/>
      <c r="I46" s="244" t="s">
        <v>4</v>
      </c>
      <c r="J46" s="244"/>
      <c r="K46" s="244"/>
      <c r="L46" s="244"/>
      <c r="M46" s="244"/>
      <c r="N46" s="244" t="s">
        <v>5</v>
      </c>
      <c r="O46" s="244"/>
      <c r="P46" s="244"/>
      <c r="Q46" s="244"/>
      <c r="R46" s="258"/>
      <c r="S46" s="257" t="s">
        <v>3</v>
      </c>
      <c r="T46" s="244"/>
      <c r="U46" s="244"/>
      <c r="V46" s="244"/>
      <c r="W46" s="244"/>
      <c r="X46" s="244" t="s">
        <v>4</v>
      </c>
      <c r="Y46" s="244"/>
      <c r="Z46" s="244"/>
      <c r="AA46" s="244"/>
      <c r="AB46" s="244"/>
      <c r="AC46" s="244" t="s">
        <v>5</v>
      </c>
      <c r="AD46" s="244"/>
      <c r="AE46" s="244"/>
      <c r="AF46" s="244"/>
      <c r="AG46" s="245"/>
      <c r="AH46" s="58"/>
      <c r="AI46" s="58"/>
      <c r="AJ46" s="58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</row>
    <row r="47" spans="1:48" s="59" customFormat="1" ht="13.5" thickBot="1" x14ac:dyDescent="0.25">
      <c r="A47" s="5"/>
      <c r="B47" s="271"/>
      <c r="C47" s="250"/>
      <c r="D47" s="174" t="s">
        <v>6</v>
      </c>
      <c r="E47" s="16" t="s">
        <v>7</v>
      </c>
      <c r="F47" s="16" t="s">
        <v>8</v>
      </c>
      <c r="G47" s="16" t="s">
        <v>9</v>
      </c>
      <c r="H47" s="16" t="s">
        <v>10</v>
      </c>
      <c r="I47" s="16" t="s">
        <v>6</v>
      </c>
      <c r="J47" s="16" t="s">
        <v>7</v>
      </c>
      <c r="K47" s="16" t="s">
        <v>8</v>
      </c>
      <c r="L47" s="16" t="s">
        <v>9</v>
      </c>
      <c r="M47" s="16" t="s">
        <v>10</v>
      </c>
      <c r="N47" s="14" t="s">
        <v>6</v>
      </c>
      <c r="O47" s="14" t="s">
        <v>7</v>
      </c>
      <c r="P47" s="14" t="s">
        <v>8</v>
      </c>
      <c r="Q47" s="14" t="s">
        <v>9</v>
      </c>
      <c r="R47" s="15" t="s">
        <v>10</v>
      </c>
      <c r="S47" s="13" t="s">
        <v>6</v>
      </c>
      <c r="T47" s="14" t="s">
        <v>7</v>
      </c>
      <c r="U47" s="14" t="s">
        <v>8</v>
      </c>
      <c r="V47" s="14" t="s">
        <v>9</v>
      </c>
      <c r="W47" s="14" t="s">
        <v>10</v>
      </c>
      <c r="X47" s="16" t="s">
        <v>6</v>
      </c>
      <c r="Y47" s="16" t="s">
        <v>7</v>
      </c>
      <c r="Z47" s="16" t="s">
        <v>8</v>
      </c>
      <c r="AA47" s="16" t="s">
        <v>9</v>
      </c>
      <c r="AB47" s="16" t="s">
        <v>10</v>
      </c>
      <c r="AC47" s="14" t="s">
        <v>6</v>
      </c>
      <c r="AD47" s="14" t="s">
        <v>7</v>
      </c>
      <c r="AE47" s="14" t="s">
        <v>8</v>
      </c>
      <c r="AF47" s="14" t="s">
        <v>9</v>
      </c>
      <c r="AG47" s="17" t="s">
        <v>10</v>
      </c>
      <c r="AH47" s="58"/>
      <c r="AI47" s="58"/>
      <c r="AJ47" s="58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</row>
    <row r="48" spans="1:48" s="59" customFormat="1" x14ac:dyDescent="0.2">
      <c r="A48" s="5"/>
      <c r="B48" s="92" t="s">
        <v>41</v>
      </c>
      <c r="C48" s="175" t="s">
        <v>42</v>
      </c>
      <c r="D48" s="94">
        <f>(I48+N48)/2</f>
        <v>17.667850000000001</v>
      </c>
      <c r="E48" s="95">
        <f>(J48+O48)/2</f>
        <v>17.667846177646016</v>
      </c>
      <c r="F48" s="95">
        <f>(K48+P48)/2</f>
        <v>0</v>
      </c>
      <c r="G48" s="95">
        <f>(L48+Q48)/2</f>
        <v>10.634518417083557</v>
      </c>
      <c r="H48" s="127">
        <f>(M48+R48)/2</f>
        <v>0</v>
      </c>
      <c r="I48" s="94">
        <f>ROUND(I58+I60+I61,4)</f>
        <v>17.3354</v>
      </c>
      <c r="J48" s="95">
        <f>(K51+L51+J60+J61)/(1-J59/100)</f>
        <v>17.33544662518031</v>
      </c>
      <c r="K48" s="95">
        <f>(L52+K60+K61)/(1-K59/100)</f>
        <v>0</v>
      </c>
      <c r="L48" s="95">
        <f>(M53+L60+L61)/(1-L59/100)</f>
        <v>10.589832302478531</v>
      </c>
      <c r="M48" s="96">
        <f>(M60+M61)/(1-M59/100)</f>
        <v>0</v>
      </c>
      <c r="N48" s="94">
        <f>ROUND(N58+N60+N61,4)</f>
        <v>18.000299999999999</v>
      </c>
      <c r="O48" s="95">
        <f>(P51+Q51+O60+O61)/(1-O59/100)</f>
        <v>18.000245730111722</v>
      </c>
      <c r="P48" s="95">
        <f>(Q52+P60+P61)/(1-P59/100)</f>
        <v>0</v>
      </c>
      <c r="Q48" s="95">
        <f>(R53+Q60+Q61)/(1-Q59/100)</f>
        <v>10.679204531688583</v>
      </c>
      <c r="R48" s="96">
        <f>(R60+R61)/(1-R59/100)</f>
        <v>0</v>
      </c>
      <c r="S48" s="94">
        <f>(X48+AC48)/2</f>
        <v>18.111132477352541</v>
      </c>
      <c r="T48" s="95">
        <f>(Y48+AD48)/2</f>
        <v>18.111132477352541</v>
      </c>
      <c r="U48" s="95">
        <f>(Z48+AE48)/2</f>
        <v>0</v>
      </c>
      <c r="V48" s="95">
        <f>(AA48+AF48)/2</f>
        <v>10.794244020580731</v>
      </c>
      <c r="W48" s="96">
        <f>(AB48+AG48)/2</f>
        <v>-2.9995339350001871E-2</v>
      </c>
      <c r="X48" s="94">
        <f>X61+X60+X58</f>
        <v>17.749518240756313</v>
      </c>
      <c r="Y48" s="95">
        <f>(AA51+Z51+Y61+Y60)/(1-Y59/100)</f>
        <v>17.749518240756313</v>
      </c>
      <c r="Z48" s="95">
        <f>(AA52+Z61+Z60)/(1-Z59/100)</f>
        <v>0</v>
      </c>
      <c r="AA48" s="95">
        <f>(AB53+AA61+AA60)/(1-AA59/100)</f>
        <v>10.704245355509013</v>
      </c>
      <c r="AB48" s="96">
        <f>(AB61+AB60)/(1-AB59/100)</f>
        <v>-4.8980564000000726E-2</v>
      </c>
      <c r="AC48" s="94">
        <f>AC61+AC60+AC58</f>
        <v>18.472746713948773</v>
      </c>
      <c r="AD48" s="95">
        <f>(AF51+AE51+AD61+AD60)/(1-AD59/100)</f>
        <v>18.472746713948773</v>
      </c>
      <c r="AE48" s="95">
        <f>(AF52+AE61+AE60)/(1-AE59/100)</f>
        <v>0</v>
      </c>
      <c r="AF48" s="95">
        <f>(AG53+AF61+AF60)/(1-AF59/100)</f>
        <v>10.884242685652451</v>
      </c>
      <c r="AG48" s="96">
        <f>(AG61+AG60)/(1-AG59/100)</f>
        <v>-1.1010114700003015E-2</v>
      </c>
      <c r="AH48" s="58"/>
      <c r="AI48" s="58"/>
      <c r="AJ48" s="58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</row>
    <row r="49" spans="1:48" s="59" customFormat="1" x14ac:dyDescent="0.2">
      <c r="A49" s="5"/>
      <c r="B49" s="97" t="s">
        <v>13</v>
      </c>
      <c r="C49" s="176" t="s">
        <v>42</v>
      </c>
      <c r="D49" s="98" t="s">
        <v>14</v>
      </c>
      <c r="E49" s="99" t="s">
        <v>14</v>
      </c>
      <c r="F49" s="100">
        <f>(K49+P49)/2</f>
        <v>0</v>
      </c>
      <c r="G49" s="100">
        <f>(L49+Q49)/2</f>
        <v>10.634518417083557</v>
      </c>
      <c r="H49" s="129">
        <f>(M49+R49)/2</f>
        <v>0</v>
      </c>
      <c r="I49" s="98" t="s">
        <v>14</v>
      </c>
      <c r="J49" s="99" t="s">
        <v>14</v>
      </c>
      <c r="K49" s="100">
        <f>K51</f>
        <v>0</v>
      </c>
      <c r="L49" s="100">
        <f>L51+L52</f>
        <v>10.589832302478531</v>
      </c>
      <c r="M49" s="101">
        <f>M53</f>
        <v>0</v>
      </c>
      <c r="N49" s="98" t="s">
        <v>14</v>
      </c>
      <c r="O49" s="99" t="s">
        <v>14</v>
      </c>
      <c r="P49" s="100">
        <f>P51</f>
        <v>0</v>
      </c>
      <c r="Q49" s="100">
        <f>Q51+Q52</f>
        <v>10.679204531688583</v>
      </c>
      <c r="R49" s="101">
        <f>R53</f>
        <v>0</v>
      </c>
      <c r="S49" s="98" t="s">
        <v>14</v>
      </c>
      <c r="T49" s="99" t="s">
        <v>14</v>
      </c>
      <c r="U49" s="100">
        <f>(Z49+AE49)/2</f>
        <v>0</v>
      </c>
      <c r="V49" s="100">
        <f>(AA49+AF49)/2</f>
        <v>10.794244020580731</v>
      </c>
      <c r="W49" s="101">
        <f>(AB49+AG49)/2</f>
        <v>-2.9995339350001871E-2</v>
      </c>
      <c r="X49" s="98" t="s">
        <v>14</v>
      </c>
      <c r="Y49" s="99" t="s">
        <v>14</v>
      </c>
      <c r="Z49" s="100">
        <f>Z51</f>
        <v>0</v>
      </c>
      <c r="AA49" s="100">
        <f>AA51+AA52</f>
        <v>10.704245355509013</v>
      </c>
      <c r="AB49" s="101">
        <f>AB53</f>
        <v>-4.8980564000000726E-2</v>
      </c>
      <c r="AC49" s="98" t="s">
        <v>14</v>
      </c>
      <c r="AD49" s="99" t="s">
        <v>14</v>
      </c>
      <c r="AE49" s="100">
        <f>AE51</f>
        <v>0</v>
      </c>
      <c r="AF49" s="100">
        <f>AF51+AF52</f>
        <v>10.884242685652451</v>
      </c>
      <c r="AG49" s="101">
        <f>AG53</f>
        <v>-1.1010114700003015E-2</v>
      </c>
      <c r="AH49" s="58"/>
      <c r="AI49" s="58"/>
      <c r="AJ49" s="58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</row>
    <row r="50" spans="1:48" s="59" customFormat="1" x14ac:dyDescent="0.2">
      <c r="A50" s="5"/>
      <c r="B50" s="97" t="s">
        <v>15</v>
      </c>
      <c r="C50" s="176" t="s">
        <v>42</v>
      </c>
      <c r="D50" s="98" t="s">
        <v>14</v>
      </c>
      <c r="E50" s="99" t="s">
        <v>14</v>
      </c>
      <c r="F50" s="99" t="s">
        <v>14</v>
      </c>
      <c r="G50" s="99" t="s">
        <v>14</v>
      </c>
      <c r="H50" s="131" t="s">
        <v>14</v>
      </c>
      <c r="I50" s="98" t="s">
        <v>14</v>
      </c>
      <c r="J50" s="99" t="s">
        <v>14</v>
      </c>
      <c r="K50" s="99" t="s">
        <v>14</v>
      </c>
      <c r="L50" s="99" t="s">
        <v>14</v>
      </c>
      <c r="M50" s="102" t="s">
        <v>14</v>
      </c>
      <c r="N50" s="98" t="s">
        <v>14</v>
      </c>
      <c r="O50" s="99" t="s">
        <v>14</v>
      </c>
      <c r="P50" s="99" t="s">
        <v>14</v>
      </c>
      <c r="Q50" s="99" t="s">
        <v>14</v>
      </c>
      <c r="R50" s="102" t="s">
        <v>14</v>
      </c>
      <c r="S50" s="98" t="s">
        <v>14</v>
      </c>
      <c r="T50" s="99" t="s">
        <v>14</v>
      </c>
      <c r="U50" s="99" t="s">
        <v>14</v>
      </c>
      <c r="V50" s="99" t="s">
        <v>14</v>
      </c>
      <c r="W50" s="102" t="s">
        <v>14</v>
      </c>
      <c r="X50" s="98" t="s">
        <v>14</v>
      </c>
      <c r="Y50" s="99" t="s">
        <v>14</v>
      </c>
      <c r="Z50" s="99" t="s">
        <v>14</v>
      </c>
      <c r="AA50" s="99" t="s">
        <v>14</v>
      </c>
      <c r="AB50" s="102" t="s">
        <v>14</v>
      </c>
      <c r="AC50" s="98" t="s">
        <v>14</v>
      </c>
      <c r="AD50" s="99" t="s">
        <v>14</v>
      </c>
      <c r="AE50" s="99" t="s">
        <v>14</v>
      </c>
      <c r="AF50" s="99" t="s">
        <v>14</v>
      </c>
      <c r="AG50" s="102" t="s">
        <v>14</v>
      </c>
      <c r="AH50" s="58"/>
      <c r="AI50" s="58"/>
      <c r="AJ50" s="58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</row>
    <row r="51" spans="1:48" s="59" customFormat="1" x14ac:dyDescent="0.2">
      <c r="A51" s="5"/>
      <c r="B51" s="103" t="s">
        <v>7</v>
      </c>
      <c r="C51" s="177" t="s">
        <v>42</v>
      </c>
      <c r="D51" s="104" t="s">
        <v>14</v>
      </c>
      <c r="E51" s="105" t="s">
        <v>14</v>
      </c>
      <c r="F51" s="100">
        <f>(K51+P51)/2</f>
        <v>0</v>
      </c>
      <c r="G51" s="100">
        <f>(L51+Q51)/2</f>
        <v>10.634518417083557</v>
      </c>
      <c r="H51" s="132" t="s">
        <v>14</v>
      </c>
      <c r="I51" s="104" t="s">
        <v>14</v>
      </c>
      <c r="J51" s="105" t="s">
        <v>14</v>
      </c>
      <c r="K51" s="100">
        <f>IF(K24=0,0,K27/K24*K48)</f>
        <v>0</v>
      </c>
      <c r="L51" s="100">
        <f>IF(L24=0,0,L27/L24*L48)</f>
        <v>10.589832302478531</v>
      </c>
      <c r="M51" s="102" t="s">
        <v>14</v>
      </c>
      <c r="N51" s="104" t="s">
        <v>14</v>
      </c>
      <c r="O51" s="105" t="s">
        <v>14</v>
      </c>
      <c r="P51" s="100">
        <f>IF(P24=0,0,P27/P24*P48)</f>
        <v>0</v>
      </c>
      <c r="Q51" s="100">
        <f>IF(Q24=0,0,Q27/Q24*Q48)</f>
        <v>10.679204531688583</v>
      </c>
      <c r="R51" s="102" t="s">
        <v>14</v>
      </c>
      <c r="S51" s="104" t="s">
        <v>14</v>
      </c>
      <c r="T51" s="105" t="s">
        <v>14</v>
      </c>
      <c r="U51" s="100">
        <f>(Z51+AE51)/2</f>
        <v>0</v>
      </c>
      <c r="V51" s="100">
        <f>(AA51+AF51)/2</f>
        <v>10.794244020580731</v>
      </c>
      <c r="W51" s="106" t="s">
        <v>14</v>
      </c>
      <c r="X51" s="104" t="s">
        <v>14</v>
      </c>
      <c r="Y51" s="105" t="s">
        <v>14</v>
      </c>
      <c r="Z51" s="100">
        <f>IF(Z24=0,0,Z27/Z24*Z48)</f>
        <v>0</v>
      </c>
      <c r="AA51" s="100">
        <f>IF(AA24=0,0,AA27/AA24*AA48)</f>
        <v>10.704245355509013</v>
      </c>
      <c r="AB51" s="102" t="s">
        <v>14</v>
      </c>
      <c r="AC51" s="104" t="s">
        <v>14</v>
      </c>
      <c r="AD51" s="105" t="s">
        <v>14</v>
      </c>
      <c r="AE51" s="100">
        <f>IF(AE24=0,0,AE27/AE24*AE48)</f>
        <v>0</v>
      </c>
      <c r="AF51" s="100">
        <f>IF(AF24=0,0,AF27/AF24*AF48)</f>
        <v>10.884242685652451</v>
      </c>
      <c r="AG51" s="102" t="s">
        <v>14</v>
      </c>
      <c r="AH51" s="58"/>
      <c r="AI51" s="58"/>
      <c r="AJ51" s="58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</row>
    <row r="52" spans="1:48" s="59" customFormat="1" x14ac:dyDescent="0.2">
      <c r="A52" s="5"/>
      <c r="B52" s="103" t="s">
        <v>8</v>
      </c>
      <c r="C52" s="177" t="s">
        <v>42</v>
      </c>
      <c r="D52" s="104" t="s">
        <v>14</v>
      </c>
      <c r="E52" s="105" t="s">
        <v>14</v>
      </c>
      <c r="F52" s="99" t="s">
        <v>14</v>
      </c>
      <c r="G52" s="100">
        <f>(L52+Q52)/2</f>
        <v>0</v>
      </c>
      <c r="H52" s="132" t="s">
        <v>14</v>
      </c>
      <c r="I52" s="104" t="s">
        <v>14</v>
      </c>
      <c r="J52" s="105" t="s">
        <v>14</v>
      </c>
      <c r="K52" s="105" t="s">
        <v>14</v>
      </c>
      <c r="L52" s="100">
        <f>IF(L24=0,0,L28/L24*L48)</f>
        <v>0</v>
      </c>
      <c r="M52" s="102" t="s">
        <v>14</v>
      </c>
      <c r="N52" s="104" t="s">
        <v>14</v>
      </c>
      <c r="O52" s="105" t="s">
        <v>14</v>
      </c>
      <c r="P52" s="105" t="s">
        <v>14</v>
      </c>
      <c r="Q52" s="100">
        <f>IF(Q24=0,0,Q28/Q24*Q48)</f>
        <v>0</v>
      </c>
      <c r="R52" s="102" t="s">
        <v>14</v>
      </c>
      <c r="S52" s="104" t="s">
        <v>14</v>
      </c>
      <c r="T52" s="105" t="s">
        <v>14</v>
      </c>
      <c r="U52" s="99" t="s">
        <v>14</v>
      </c>
      <c r="V52" s="100">
        <f>(AA52+AF52)/2</f>
        <v>0</v>
      </c>
      <c r="W52" s="106" t="s">
        <v>14</v>
      </c>
      <c r="X52" s="104" t="s">
        <v>14</v>
      </c>
      <c r="Y52" s="105" t="s">
        <v>14</v>
      </c>
      <c r="Z52" s="105" t="s">
        <v>14</v>
      </c>
      <c r="AA52" s="100">
        <f>IF(AA24=0,0,AA28/AA24*AA48)</f>
        <v>0</v>
      </c>
      <c r="AB52" s="102" t="s">
        <v>14</v>
      </c>
      <c r="AC52" s="104" t="s">
        <v>14</v>
      </c>
      <c r="AD52" s="105" t="s">
        <v>14</v>
      </c>
      <c r="AE52" s="105" t="s">
        <v>14</v>
      </c>
      <c r="AF52" s="100">
        <f>IF(AF24=0,0,AF28/AF24*AF48)</f>
        <v>0</v>
      </c>
      <c r="AG52" s="102" t="s">
        <v>14</v>
      </c>
      <c r="AH52" s="58"/>
      <c r="AI52" s="58"/>
      <c r="AJ52" s="58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</row>
    <row r="53" spans="1:48" s="59" customFormat="1" x14ac:dyDescent="0.2">
      <c r="A53" s="5"/>
      <c r="B53" s="103" t="s">
        <v>9</v>
      </c>
      <c r="C53" s="177" t="s">
        <v>42</v>
      </c>
      <c r="D53" s="104" t="s">
        <v>14</v>
      </c>
      <c r="E53" s="105" t="s">
        <v>14</v>
      </c>
      <c r="F53" s="105" t="s">
        <v>14</v>
      </c>
      <c r="G53" s="105" t="s">
        <v>14</v>
      </c>
      <c r="H53" s="129">
        <f t="shared" ref="H53:H58" si="6">(M53+R53)/2</f>
        <v>0</v>
      </c>
      <c r="I53" s="104" t="s">
        <v>14</v>
      </c>
      <c r="J53" s="105" t="s">
        <v>14</v>
      </c>
      <c r="K53" s="105" t="s">
        <v>14</v>
      </c>
      <c r="L53" s="105" t="s">
        <v>14</v>
      </c>
      <c r="M53" s="101">
        <f>IF(M24=0,0,M29/M24*M48)</f>
        <v>0</v>
      </c>
      <c r="N53" s="104" t="s">
        <v>14</v>
      </c>
      <c r="O53" s="105" t="s">
        <v>14</v>
      </c>
      <c r="P53" s="105" t="s">
        <v>14</v>
      </c>
      <c r="Q53" s="105" t="s">
        <v>14</v>
      </c>
      <c r="R53" s="101">
        <f>IF(R24=0,0,R29/R24*R48)</f>
        <v>0</v>
      </c>
      <c r="S53" s="104" t="s">
        <v>14</v>
      </c>
      <c r="T53" s="105" t="s">
        <v>14</v>
      </c>
      <c r="U53" s="105" t="s">
        <v>14</v>
      </c>
      <c r="V53" s="105" t="s">
        <v>14</v>
      </c>
      <c r="W53" s="101">
        <f t="shared" ref="W53:W58" si="7">(AB53+AG53)/2</f>
        <v>-2.9995339350001871E-2</v>
      </c>
      <c r="X53" s="104" t="s">
        <v>14</v>
      </c>
      <c r="Y53" s="105" t="s">
        <v>14</v>
      </c>
      <c r="Z53" s="105" t="s">
        <v>14</v>
      </c>
      <c r="AA53" s="105" t="s">
        <v>14</v>
      </c>
      <c r="AB53" s="101">
        <f>IF(AB24=0,0,AB29/AB24*AB48)</f>
        <v>-4.8980564000000726E-2</v>
      </c>
      <c r="AC53" s="104" t="s">
        <v>14</v>
      </c>
      <c r="AD53" s="105" t="s">
        <v>14</v>
      </c>
      <c r="AE53" s="105" t="s">
        <v>14</v>
      </c>
      <c r="AF53" s="105" t="s">
        <v>14</v>
      </c>
      <c r="AG53" s="101">
        <f>IF(AG24=0,0,AG29/AG24*AG48)</f>
        <v>-1.1010114700003015E-2</v>
      </c>
      <c r="AH53" s="58"/>
      <c r="AI53" s="58"/>
      <c r="AJ53" s="58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</row>
    <row r="54" spans="1:48" s="59" customFormat="1" x14ac:dyDescent="0.2">
      <c r="A54" s="5"/>
      <c r="B54" s="103" t="s">
        <v>16</v>
      </c>
      <c r="C54" s="177" t="s">
        <v>42</v>
      </c>
      <c r="D54" s="107">
        <f t="shared" ref="D54:G58" si="8">(I54+N54)/2</f>
        <v>0</v>
      </c>
      <c r="E54" s="100">
        <f t="shared" si="8"/>
        <v>0</v>
      </c>
      <c r="F54" s="100">
        <f t="shared" si="8"/>
        <v>0</v>
      </c>
      <c r="G54" s="100">
        <f t="shared" si="8"/>
        <v>0</v>
      </c>
      <c r="H54" s="129">
        <f t="shared" si="6"/>
        <v>0</v>
      </c>
      <c r="I54" s="107">
        <f>ROUND(SUM(J54:M54),4)</f>
        <v>0</v>
      </c>
      <c r="J54" s="100">
        <f>IF(J24=0,0,J30/J24*J48)</f>
        <v>0</v>
      </c>
      <c r="K54" s="100">
        <f>IF(K24=0,0,K30/K24*K48)</f>
        <v>0</v>
      </c>
      <c r="L54" s="100">
        <f>IF(L24=0,0,L30/L24*L48)</f>
        <v>0</v>
      </c>
      <c r="M54" s="101">
        <f>IF(M24=0,0,M30/M24*M48)</f>
        <v>0</v>
      </c>
      <c r="N54" s="107">
        <f>ROUND(SUM(O54:R54),4)</f>
        <v>0</v>
      </c>
      <c r="O54" s="100">
        <f>IF(O24=0,0,O30/O24*O48)</f>
        <v>0</v>
      </c>
      <c r="P54" s="100">
        <f>IF(P24=0,0,P30/P24*P48)</f>
        <v>0</v>
      </c>
      <c r="Q54" s="100">
        <f>IF(Q24=0,0,Q30/Q24*Q48)</f>
        <v>0</v>
      </c>
      <c r="R54" s="101">
        <f>IF(R24=0,0,R30/R24*R48)</f>
        <v>0</v>
      </c>
      <c r="S54" s="107">
        <f t="shared" ref="S54:V58" si="9">(X54+AC54)/2</f>
        <v>0</v>
      </c>
      <c r="T54" s="100">
        <f t="shared" si="9"/>
        <v>0</v>
      </c>
      <c r="U54" s="100">
        <f t="shared" si="9"/>
        <v>0</v>
      </c>
      <c r="V54" s="100">
        <f t="shared" si="9"/>
        <v>0</v>
      </c>
      <c r="W54" s="101">
        <f t="shared" si="7"/>
        <v>0</v>
      </c>
      <c r="X54" s="107">
        <f>SUM(Y54:AB54)</f>
        <v>0</v>
      </c>
      <c r="Y54" s="100">
        <f>IF(Y24=0,0,Y30/Y24*Y48)</f>
        <v>0</v>
      </c>
      <c r="Z54" s="100">
        <f>IF($Z$24=0,0,Z30/$Z$24*$Z$48)</f>
        <v>0</v>
      </c>
      <c r="AA54" s="100">
        <f>IF($AA$24=0,0,AA30/$AA$24*$AA$48)</f>
        <v>0</v>
      </c>
      <c r="AB54" s="101">
        <f>IF($AB$24=0,0,AB30/$AB$24*$AB$48)</f>
        <v>0</v>
      </c>
      <c r="AC54" s="107">
        <f>SUM(AD54:AG54)</f>
        <v>0</v>
      </c>
      <c r="AD54" s="100">
        <f>IF($AD$24=0,0,AD30/$AD$24*$AD$48)</f>
        <v>0</v>
      </c>
      <c r="AE54" s="100">
        <f>IF($AE$24=0,0,AE30/$AE$24*$AE$48)</f>
        <v>0</v>
      </c>
      <c r="AF54" s="100">
        <f>IF($AF$24=0,0,AF30/$AF$24*$AF$48)</f>
        <v>0</v>
      </c>
      <c r="AG54" s="101">
        <f>IF($AG$24=0,0,AG30/$AG$24*$AG$48)</f>
        <v>0</v>
      </c>
      <c r="AH54" s="58"/>
      <c r="AI54" s="58"/>
      <c r="AJ54" s="58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</row>
    <row r="55" spans="1:48" s="59" customFormat="1" x14ac:dyDescent="0.2">
      <c r="A55" s="5"/>
      <c r="B55" s="103" t="s">
        <v>17</v>
      </c>
      <c r="C55" s="177" t="s">
        <v>42</v>
      </c>
      <c r="D55" s="107">
        <f t="shared" si="8"/>
        <v>17.6678</v>
      </c>
      <c r="E55" s="100">
        <f t="shared" si="8"/>
        <v>17.667846177646016</v>
      </c>
      <c r="F55" s="100">
        <f t="shared" si="8"/>
        <v>0</v>
      </c>
      <c r="G55" s="100">
        <f t="shared" si="8"/>
        <v>0</v>
      </c>
      <c r="H55" s="129">
        <f t="shared" si="6"/>
        <v>0</v>
      </c>
      <c r="I55" s="107">
        <f>ROUND(SUM(J55:M55),4)</f>
        <v>17.3354</v>
      </c>
      <c r="J55" s="100">
        <f>IF(J24=0,0,J31*(J48/J24))</f>
        <v>17.33544662518031</v>
      </c>
      <c r="K55" s="100">
        <f>IF(K24=0,0,K31/K24*K48)</f>
        <v>0</v>
      </c>
      <c r="L55" s="100">
        <f>IF(L24=0,0,L31/L24*L48)</f>
        <v>0</v>
      </c>
      <c r="M55" s="101">
        <f>IF(M24=0,0,M31/M24*M48)</f>
        <v>0</v>
      </c>
      <c r="N55" s="107">
        <f>ROUND(SUM(O55:R55),4)</f>
        <v>18.0002</v>
      </c>
      <c r="O55" s="100">
        <f>IF(O24=0,0,O31/O24*O48)</f>
        <v>18.000245730111722</v>
      </c>
      <c r="P55" s="100">
        <f>IF(P24=0,0,P31/P24*P48)</f>
        <v>0</v>
      </c>
      <c r="Q55" s="100">
        <f>IF(Q24=0,0,Q31/Q24*Q48)</f>
        <v>0</v>
      </c>
      <c r="R55" s="101">
        <f>IF(R24=0,0,R31/R24*R48)</f>
        <v>0</v>
      </c>
      <c r="S55" s="107">
        <f t="shared" si="9"/>
        <v>18.111150352008885</v>
      </c>
      <c r="T55" s="100">
        <f t="shared" si="9"/>
        <v>18.111150352008885</v>
      </c>
      <c r="U55" s="100">
        <f t="shared" si="9"/>
        <v>0</v>
      </c>
      <c r="V55" s="100">
        <f t="shared" si="9"/>
        <v>0</v>
      </c>
      <c r="W55" s="101">
        <f t="shared" si="7"/>
        <v>0</v>
      </c>
      <c r="X55" s="107">
        <f>SUM(Y55:AB55)</f>
        <v>17.749546989687492</v>
      </c>
      <c r="Y55" s="100">
        <f>IF($Y$24=0,0,Y31/$Y$24*$Y$48)</f>
        <v>17.749546989687492</v>
      </c>
      <c r="Z55" s="100">
        <f>IF($Z$24=0,0,Z31/$Z$24*$Z$48)</f>
        <v>0</v>
      </c>
      <c r="AA55" s="100">
        <f>IF($AA$24=0,0,AA31/$AA$24*$AA$48)</f>
        <v>0</v>
      </c>
      <c r="AB55" s="101">
        <f>IF($AB$24=0,0,AB31/$AB$24*$AB$48)</f>
        <v>0</v>
      </c>
      <c r="AC55" s="107">
        <f>SUM(AD55:AG55)</f>
        <v>18.472753714330274</v>
      </c>
      <c r="AD55" s="100">
        <f>IF($AD$24=0,0,AD31/$AD$24*$AD$48)</f>
        <v>18.472753714330274</v>
      </c>
      <c r="AE55" s="100">
        <f>IF($AE$24=0,0,AE31/$AE$24*$AE$48)</f>
        <v>0</v>
      </c>
      <c r="AF55" s="100">
        <f>IF($AF$24=0,0,AF31/$AF$24*$AF$48)</f>
        <v>0</v>
      </c>
      <c r="AG55" s="101">
        <f>IF($AG$24=0,0,AG31/$AG$24*$AG$48)</f>
        <v>0</v>
      </c>
      <c r="AH55" s="58"/>
      <c r="AI55" s="58"/>
      <c r="AJ55" s="58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</row>
    <row r="56" spans="1:48" s="59" customFormat="1" x14ac:dyDescent="0.2">
      <c r="A56" s="5"/>
      <c r="B56" s="103" t="s">
        <v>18</v>
      </c>
      <c r="C56" s="177" t="s">
        <v>42</v>
      </c>
      <c r="D56" s="107">
        <f t="shared" si="8"/>
        <v>0</v>
      </c>
      <c r="E56" s="100">
        <f t="shared" si="8"/>
        <v>0</v>
      </c>
      <c r="F56" s="100">
        <f t="shared" si="8"/>
        <v>0</v>
      </c>
      <c r="G56" s="100">
        <f t="shared" si="8"/>
        <v>0</v>
      </c>
      <c r="H56" s="129">
        <f t="shared" si="6"/>
        <v>0</v>
      </c>
      <c r="I56" s="107">
        <f>ROUND(SUM(J56:M56),4)</f>
        <v>0</v>
      </c>
      <c r="J56" s="100">
        <f>IF(J24=0,0,J32/J24*J48)</f>
        <v>0</v>
      </c>
      <c r="K56" s="100">
        <f>IF(K24=0,0,K32/K24*K48)</f>
        <v>0</v>
      </c>
      <c r="L56" s="100">
        <f>IF(L24=0,0,L32/L24*L48)</f>
        <v>0</v>
      </c>
      <c r="M56" s="101">
        <f>IF(M24=0,0,M32/M24*M48)</f>
        <v>0</v>
      </c>
      <c r="N56" s="107">
        <f>ROUND(SUM(O56:R56),4)</f>
        <v>0</v>
      </c>
      <c r="O56" s="100">
        <f>IF(O24=0,0,O32/O24*O48)</f>
        <v>0</v>
      </c>
      <c r="P56" s="100">
        <f>IF(P24=0,0,P32/P24*P48)</f>
        <v>0</v>
      </c>
      <c r="Q56" s="100">
        <f>IF(Q24=0,0,Q32/Q24*Q48)</f>
        <v>0</v>
      </c>
      <c r="R56" s="101">
        <f>IF(R24=0,0,R32/R24*R48)</f>
        <v>0</v>
      </c>
      <c r="S56" s="107">
        <f t="shared" si="9"/>
        <v>0</v>
      </c>
      <c r="T56" s="100">
        <f t="shared" si="9"/>
        <v>0</v>
      </c>
      <c r="U56" s="100">
        <f t="shared" si="9"/>
        <v>0</v>
      </c>
      <c r="V56" s="100">
        <f t="shared" si="9"/>
        <v>0</v>
      </c>
      <c r="W56" s="101">
        <f t="shared" si="7"/>
        <v>0</v>
      </c>
      <c r="X56" s="107">
        <f>SUM(Y56:AB56)</f>
        <v>0</v>
      </c>
      <c r="Y56" s="100">
        <f>IF($Y$24=0,0,Y32/$Y$24*$Y$48)</f>
        <v>0</v>
      </c>
      <c r="Z56" s="100">
        <f>IF($Z$24=0,0,Z32/$Z$24*$Z$48)</f>
        <v>0</v>
      </c>
      <c r="AA56" s="100">
        <f>IF($AA$24=0,0,AA32/$AA$24*$AA$48)</f>
        <v>0</v>
      </c>
      <c r="AB56" s="101">
        <f>IF($AB$24=0,0,AB32/$AB$24*$AB$48)</f>
        <v>0</v>
      </c>
      <c r="AC56" s="107">
        <f>SUM(AD56:AG56)</f>
        <v>0</v>
      </c>
      <c r="AD56" s="100">
        <f>IF($AD$24=0,0,AD32/$AD$24*$AD$48)</f>
        <v>0</v>
      </c>
      <c r="AE56" s="100">
        <f>IF($AE$24=0,0,AE32/$AE$24*$AE$48)</f>
        <v>0</v>
      </c>
      <c r="AF56" s="100">
        <f>IF($AF$24=0,0,AF32/$AF$24*$AF$48)</f>
        <v>0</v>
      </c>
      <c r="AG56" s="101">
        <f>IF($AG$24=0,0,AG32/$AG$24*$AG$48)</f>
        <v>0</v>
      </c>
      <c r="AH56" s="58"/>
      <c r="AI56" s="58"/>
      <c r="AJ56" s="58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</row>
    <row r="57" spans="1:48" s="59" customFormat="1" x14ac:dyDescent="0.2">
      <c r="A57" s="5"/>
      <c r="B57" s="178" t="s">
        <v>43</v>
      </c>
      <c r="C57" s="177" t="s">
        <v>42</v>
      </c>
      <c r="D57" s="107">
        <f t="shared" si="8"/>
        <v>0</v>
      </c>
      <c r="E57" s="100">
        <f t="shared" si="8"/>
        <v>0</v>
      </c>
      <c r="F57" s="100">
        <f t="shared" si="8"/>
        <v>0</v>
      </c>
      <c r="G57" s="100">
        <f t="shared" si="8"/>
        <v>0</v>
      </c>
      <c r="H57" s="129">
        <f t="shared" si="6"/>
        <v>0</v>
      </c>
      <c r="I57" s="107">
        <f>ROUND(SUM(J57:M57),4)</f>
        <v>0</v>
      </c>
      <c r="J57" s="100">
        <f>IF(J24=0,0,J33/J24*J48)</f>
        <v>0</v>
      </c>
      <c r="K57" s="100">
        <f>IF(K24=0,0,K33/K24*K48)</f>
        <v>0</v>
      </c>
      <c r="L57" s="100">
        <f>IF(L24=0,0,L33/L24*L48)</f>
        <v>0</v>
      </c>
      <c r="M57" s="101">
        <f>IF(M24=0,0,M33/M24*M48)</f>
        <v>0</v>
      </c>
      <c r="N57" s="107">
        <f>ROUND(SUM(O57:R57),4)</f>
        <v>0</v>
      </c>
      <c r="O57" s="100">
        <f>IF(O24=0,0,O33/O24*O48)</f>
        <v>0</v>
      </c>
      <c r="P57" s="100">
        <f>IF(P24=0,0,P33/P24*P48)</f>
        <v>0</v>
      </c>
      <c r="Q57" s="100">
        <f>IF(Q24=0,0,Q33/Q24*Q48)</f>
        <v>0</v>
      </c>
      <c r="R57" s="101">
        <f>IF(R24=0,0,R33/R24*R48)</f>
        <v>0</v>
      </c>
      <c r="S57" s="107">
        <f t="shared" si="9"/>
        <v>0</v>
      </c>
      <c r="T57" s="100">
        <f t="shared" si="9"/>
        <v>0</v>
      </c>
      <c r="U57" s="100">
        <f t="shared" si="9"/>
        <v>0</v>
      </c>
      <c r="V57" s="100">
        <f t="shared" si="9"/>
        <v>0</v>
      </c>
      <c r="W57" s="101">
        <f t="shared" si="7"/>
        <v>0</v>
      </c>
      <c r="X57" s="107">
        <f>SUM(Y57:AB57)</f>
        <v>0</v>
      </c>
      <c r="Y57" s="100">
        <f>IF($Y$24=0,0,Y33/$Y$24*$Y$48)</f>
        <v>0</v>
      </c>
      <c r="Z57" s="100">
        <f>IF($Z$24=0,0,Z33/$Z$24*$Z$48)</f>
        <v>0</v>
      </c>
      <c r="AA57" s="100">
        <f>IF($AA$24=0,0,AA33/$AA$24*$AA$48)</f>
        <v>0</v>
      </c>
      <c r="AB57" s="101">
        <f>IF($AB$24=0,0,AB33/$AB$24*$AB$48)</f>
        <v>0</v>
      </c>
      <c r="AC57" s="107">
        <f>SUM(AD57:AG57)</f>
        <v>0</v>
      </c>
      <c r="AD57" s="100">
        <f>IF($AD$24=0,0,AD33/$AD$24*$AD$48)</f>
        <v>0</v>
      </c>
      <c r="AE57" s="100">
        <f>IF($AE$24=0,0,AE33/$AE$24*$AE$48)</f>
        <v>0</v>
      </c>
      <c r="AF57" s="100">
        <f>IF($AF$24=0,0,AF33/$AF$24*$AF$48)</f>
        <v>0</v>
      </c>
      <c r="AG57" s="101">
        <f>IF($AG$24=0,0,AG33/$AG$24*$AG$48)</f>
        <v>0</v>
      </c>
      <c r="AH57" s="58"/>
      <c r="AI57" s="58"/>
      <c r="AJ57" s="58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</row>
    <row r="58" spans="1:48" s="59" customFormat="1" x14ac:dyDescent="0.2">
      <c r="A58" s="5"/>
      <c r="B58" s="270" t="s">
        <v>20</v>
      </c>
      <c r="C58" s="175" t="s">
        <v>42</v>
      </c>
      <c r="D58" s="108">
        <f t="shared" si="8"/>
        <v>0.60362117764601453</v>
      </c>
      <c r="E58" s="109">
        <f t="shared" si="8"/>
        <v>0.2087027605624569</v>
      </c>
      <c r="F58" s="109">
        <f t="shared" si="8"/>
        <v>0</v>
      </c>
      <c r="G58" s="109">
        <f t="shared" si="8"/>
        <v>0.39491841708355763</v>
      </c>
      <c r="H58" s="135">
        <f t="shared" si="6"/>
        <v>0</v>
      </c>
      <c r="I58" s="108">
        <f>SUM(J58:M58)</f>
        <v>0.60794662518031084</v>
      </c>
      <c r="J58" s="109">
        <f>J48*J59/100</f>
        <v>0.18311432270177963</v>
      </c>
      <c r="K58" s="109">
        <f>K48*K59/100</f>
        <v>0</v>
      </c>
      <c r="L58" s="109">
        <f>L48*L59/100</f>
        <v>0.42483230247853121</v>
      </c>
      <c r="M58" s="110">
        <f>M48*M59/100</f>
        <v>0</v>
      </c>
      <c r="N58" s="108">
        <f>SUM(O58:R58)</f>
        <v>0.59929573011171822</v>
      </c>
      <c r="O58" s="109">
        <f>O48*O59/100</f>
        <v>0.2342911984231342</v>
      </c>
      <c r="P58" s="109">
        <f>P48*P59/100</f>
        <v>0</v>
      </c>
      <c r="Q58" s="109">
        <f>Q48*Q59/100</f>
        <v>0.36500453168858404</v>
      </c>
      <c r="R58" s="110">
        <f>R48*R59/100</f>
        <v>0</v>
      </c>
      <c r="S58" s="108">
        <f t="shared" si="9"/>
        <v>0.59907781670254567</v>
      </c>
      <c r="T58" s="109">
        <f t="shared" si="9"/>
        <v>0.30113845677181211</v>
      </c>
      <c r="U58" s="109">
        <f t="shared" si="9"/>
        <v>0</v>
      </c>
      <c r="V58" s="109">
        <f t="shared" si="9"/>
        <v>0.2979393599307335</v>
      </c>
      <c r="W58" s="110">
        <f t="shared" si="7"/>
        <v>0</v>
      </c>
      <c r="X58" s="108">
        <f>SUM(Y58:AB58)</f>
        <v>0.60259880475631245</v>
      </c>
      <c r="Y58" s="109">
        <f>Y48*Y59/100</f>
        <v>0.29897288524729931</v>
      </c>
      <c r="Z58" s="109">
        <f>Z48*Z59/100</f>
        <v>0</v>
      </c>
      <c r="AA58" s="109">
        <f>AA48*AA59/100</f>
        <v>0.30362591950901313</v>
      </c>
      <c r="AB58" s="110">
        <f>AB48*AB59/100</f>
        <v>0</v>
      </c>
      <c r="AC58" s="108">
        <f>SUM(AD58:AG58)</f>
        <v>0.5955568286487789</v>
      </c>
      <c r="AD58" s="109">
        <f>AD48*AD59/100</f>
        <v>0.30330402829632491</v>
      </c>
      <c r="AE58" s="109">
        <f>AE48*AE59/100</f>
        <v>0</v>
      </c>
      <c r="AF58" s="109">
        <f>AF48*AF59/100</f>
        <v>0.29225280035245393</v>
      </c>
      <c r="AG58" s="110">
        <f>AG48*AG59/100</f>
        <v>0</v>
      </c>
      <c r="AH58" s="58"/>
      <c r="AI58" s="58"/>
      <c r="AJ58" s="58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</row>
    <row r="59" spans="1:48" s="59" customFormat="1" x14ac:dyDescent="0.2">
      <c r="A59" s="5"/>
      <c r="B59" s="270"/>
      <c r="C59" s="176" t="s">
        <v>21</v>
      </c>
      <c r="D59" s="111">
        <f>IF(D48=0,0,D58/D48*100)</f>
        <v>3.416494806363052</v>
      </c>
      <c r="E59" s="112">
        <v>0</v>
      </c>
      <c r="F59" s="112">
        <v>0</v>
      </c>
      <c r="G59" s="112">
        <v>0</v>
      </c>
      <c r="H59" s="137">
        <v>0</v>
      </c>
      <c r="I59" s="111">
        <f>IF(I48=0,0,I58/I48*100)</f>
        <v>3.5069662377580606</v>
      </c>
      <c r="J59" s="114">
        <f t="shared" ref="J59:M60" si="10">J35</f>
        <v>1.0563</v>
      </c>
      <c r="K59" s="114">
        <f t="shared" si="10"/>
        <v>0</v>
      </c>
      <c r="L59" s="114">
        <f t="shared" si="10"/>
        <v>4.0117000000000003</v>
      </c>
      <c r="M59" s="115">
        <f t="shared" si="10"/>
        <v>0</v>
      </c>
      <c r="N59" s="111">
        <f>IF(N48=0,0,N58/N48*100)</f>
        <v>3.329365233422322</v>
      </c>
      <c r="O59" s="114">
        <f t="shared" ref="O59:W59" si="11">O35</f>
        <v>1.3016000000000001</v>
      </c>
      <c r="P59" s="114">
        <f t="shared" si="11"/>
        <v>0</v>
      </c>
      <c r="Q59" s="114">
        <f t="shared" si="11"/>
        <v>3.4178999999999999</v>
      </c>
      <c r="R59" s="115">
        <f t="shared" si="11"/>
        <v>0</v>
      </c>
      <c r="S59" s="113">
        <f t="shared" si="11"/>
        <v>3.617341352984587</v>
      </c>
      <c r="T59" s="113">
        <f t="shared" si="11"/>
        <v>1.6621999999999999</v>
      </c>
      <c r="U59" s="113">
        <f t="shared" si="11"/>
        <v>0</v>
      </c>
      <c r="V59" s="113">
        <f t="shared" si="11"/>
        <v>2.7545999999999999</v>
      </c>
      <c r="W59" s="113">
        <f t="shared" si="11"/>
        <v>0</v>
      </c>
      <c r="X59" s="179">
        <f>IF(X48=0,0,X58/X48*100)</f>
        <v>3.3950149890413903</v>
      </c>
      <c r="Y59" s="114">
        <f t="shared" ref="Y59:AB60" si="12">Y35</f>
        <v>1.6843999999999999</v>
      </c>
      <c r="Z59" s="114">
        <f t="shared" si="12"/>
        <v>0</v>
      </c>
      <c r="AA59" s="114">
        <f t="shared" si="12"/>
        <v>2.8365</v>
      </c>
      <c r="AB59" s="115">
        <f t="shared" si="12"/>
        <v>0</v>
      </c>
      <c r="AC59" s="111">
        <f>IF(AC48=0,0,AC58/AC48*100)</f>
        <v>3.2239755022412226</v>
      </c>
      <c r="AD59" s="114">
        <f t="shared" ref="AD59:AG60" si="13">AD35</f>
        <v>1.6418999999999999</v>
      </c>
      <c r="AE59" s="114">
        <f t="shared" si="13"/>
        <v>0</v>
      </c>
      <c r="AF59" s="114">
        <f t="shared" si="13"/>
        <v>2.6850999999999998</v>
      </c>
      <c r="AG59" s="115">
        <f t="shared" si="13"/>
        <v>0</v>
      </c>
      <c r="AH59" s="58"/>
      <c r="AI59" s="58"/>
      <c r="AJ59" s="58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</row>
    <row r="60" spans="1:48" s="59" customFormat="1" ht="25.5" x14ac:dyDescent="0.2">
      <c r="A60" s="5"/>
      <c r="B60" s="116" t="s">
        <v>44</v>
      </c>
      <c r="C60" s="180" t="s">
        <v>42</v>
      </c>
      <c r="D60" s="108">
        <f>ROUND(SUM(E60:H60),4)</f>
        <v>0</v>
      </c>
      <c r="E60" s="109">
        <f>E36</f>
        <v>0</v>
      </c>
      <c r="F60" s="109">
        <f>F36</f>
        <v>0</v>
      </c>
      <c r="G60" s="109">
        <f>G36</f>
        <v>0</v>
      </c>
      <c r="H60" s="135">
        <f>H36</f>
        <v>0</v>
      </c>
      <c r="I60" s="108">
        <f>ROUND(SUM(J60:M60),4)</f>
        <v>0</v>
      </c>
      <c r="J60" s="109">
        <f t="shared" si="10"/>
        <v>0</v>
      </c>
      <c r="K60" s="109">
        <f t="shared" si="10"/>
        <v>0</v>
      </c>
      <c r="L60" s="109">
        <f t="shared" si="10"/>
        <v>0</v>
      </c>
      <c r="M60" s="110">
        <f t="shared" si="10"/>
        <v>0</v>
      </c>
      <c r="N60" s="108">
        <f>ROUND(SUM(O60:R60),4)</f>
        <v>0</v>
      </c>
      <c r="O60" s="109">
        <f>O36</f>
        <v>0</v>
      </c>
      <c r="P60" s="109">
        <f>P36</f>
        <v>0</v>
      </c>
      <c r="Q60" s="109">
        <f>Q36</f>
        <v>0</v>
      </c>
      <c r="R60" s="110">
        <f>R36</f>
        <v>0</v>
      </c>
      <c r="S60" s="108">
        <f>ROUND(SUM(T60:W60),4)</f>
        <v>0</v>
      </c>
      <c r="T60" s="109">
        <f>T36</f>
        <v>0</v>
      </c>
      <c r="U60" s="109">
        <f>U36</f>
        <v>0</v>
      </c>
      <c r="V60" s="109">
        <f>V36</f>
        <v>0</v>
      </c>
      <c r="W60" s="110">
        <f>W36</f>
        <v>0</v>
      </c>
      <c r="X60" s="108">
        <f>SUM(Y60:AB60)</f>
        <v>0</v>
      </c>
      <c r="Y60" s="109">
        <f t="shared" si="12"/>
        <v>0</v>
      </c>
      <c r="Z60" s="109">
        <f t="shared" si="12"/>
        <v>0</v>
      </c>
      <c r="AA60" s="109">
        <f t="shared" si="12"/>
        <v>0</v>
      </c>
      <c r="AB60" s="110">
        <f t="shared" si="12"/>
        <v>0</v>
      </c>
      <c r="AC60" s="108">
        <f>SUM(AD60:AG60)</f>
        <v>0</v>
      </c>
      <c r="AD60" s="109">
        <f t="shared" si="13"/>
        <v>0</v>
      </c>
      <c r="AE60" s="109">
        <f t="shared" si="13"/>
        <v>0</v>
      </c>
      <c r="AF60" s="109">
        <f t="shared" si="13"/>
        <v>0</v>
      </c>
      <c r="AG60" s="110">
        <f t="shared" si="13"/>
        <v>0</v>
      </c>
      <c r="AH60" s="58"/>
      <c r="AI60" s="58"/>
      <c r="AJ60" s="58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</row>
    <row r="61" spans="1:48" s="59" customFormat="1" x14ac:dyDescent="0.2">
      <c r="A61" s="5"/>
      <c r="B61" s="117" t="s">
        <v>45</v>
      </c>
      <c r="C61" s="181" t="s">
        <v>42</v>
      </c>
      <c r="D61" s="108">
        <f t="shared" ref="D61:H63" si="14">(I61+N61)/2</f>
        <v>17.064250000000001</v>
      </c>
      <c r="E61" s="109">
        <f t="shared" si="14"/>
        <v>6.8246250000000002</v>
      </c>
      <c r="F61" s="109">
        <f t="shared" si="14"/>
        <v>0</v>
      </c>
      <c r="G61" s="109">
        <f t="shared" si="14"/>
        <v>10.239599999999999</v>
      </c>
      <c r="H61" s="135">
        <f t="shared" si="14"/>
        <v>0</v>
      </c>
      <c r="I61" s="108">
        <f>ROUND(SUM(J61:M61),4)</f>
        <v>16.727499999999999</v>
      </c>
      <c r="J61" s="109">
        <f>J62+J63</f>
        <v>6.5625</v>
      </c>
      <c r="K61" s="109">
        <f>K62+K63</f>
        <v>0</v>
      </c>
      <c r="L61" s="109">
        <f>L62+L63</f>
        <v>10.164999999999999</v>
      </c>
      <c r="M61" s="110">
        <f>M62+M63</f>
        <v>0</v>
      </c>
      <c r="N61" s="108">
        <f>ROUND(SUM(O61:R61),4)</f>
        <v>17.401</v>
      </c>
      <c r="O61" s="109">
        <f>O62+O63</f>
        <v>7.0867500000000003</v>
      </c>
      <c r="P61" s="109">
        <f>P62+P63</f>
        <v>0</v>
      </c>
      <c r="Q61" s="109">
        <f>Q62+Q63</f>
        <v>10.3142</v>
      </c>
      <c r="R61" s="110">
        <f>R62+R63</f>
        <v>0</v>
      </c>
      <c r="S61" s="108">
        <f t="shared" ref="S61:W63" si="15">(X61+AC61)/2</f>
        <v>17.512054660649998</v>
      </c>
      <c r="T61" s="109">
        <f t="shared" si="15"/>
        <v>7.0157499999999997</v>
      </c>
      <c r="U61" s="109">
        <f t="shared" si="15"/>
        <v>0</v>
      </c>
      <c r="V61" s="109">
        <f t="shared" si="15"/>
        <v>10.526299999999999</v>
      </c>
      <c r="W61" s="110">
        <f t="shared" si="15"/>
        <v>-2.9995339350001871E-2</v>
      </c>
      <c r="X61" s="108">
        <f t="shared" ref="X61:AG61" si="16">X62+X63</f>
        <v>17.146919436000001</v>
      </c>
      <c r="Y61" s="109">
        <f t="shared" si="16"/>
        <v>6.7462999999999997</v>
      </c>
      <c r="Z61" s="109">
        <f t="shared" si="16"/>
        <v>0</v>
      </c>
      <c r="AA61" s="109">
        <f t="shared" si="16"/>
        <v>10.4496</v>
      </c>
      <c r="AB61" s="110">
        <f t="shared" si="16"/>
        <v>-4.8980564000000726E-2</v>
      </c>
      <c r="AC61" s="108">
        <f t="shared" si="16"/>
        <v>17.877189885299995</v>
      </c>
      <c r="AD61" s="109">
        <f t="shared" si="16"/>
        <v>7.2851999999999997</v>
      </c>
      <c r="AE61" s="109">
        <f t="shared" si="16"/>
        <v>0</v>
      </c>
      <c r="AF61" s="109">
        <f t="shared" si="16"/>
        <v>10.603</v>
      </c>
      <c r="AG61" s="110">
        <f t="shared" si="16"/>
        <v>-1.1010114700003015E-2</v>
      </c>
      <c r="AH61" s="58"/>
      <c r="AI61" s="58"/>
      <c r="AJ61" s="58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</row>
    <row r="62" spans="1:48" s="59" customFormat="1" ht="25.5" x14ac:dyDescent="0.2">
      <c r="A62" s="5"/>
      <c r="B62" s="118" t="s">
        <v>46</v>
      </c>
      <c r="C62" s="182" t="s">
        <v>42</v>
      </c>
      <c r="D62" s="107">
        <f t="shared" si="14"/>
        <v>0</v>
      </c>
      <c r="E62" s="100">
        <f t="shared" si="14"/>
        <v>0</v>
      </c>
      <c r="F62" s="100">
        <f t="shared" si="14"/>
        <v>0</v>
      </c>
      <c r="G62" s="100">
        <f t="shared" si="14"/>
        <v>0</v>
      </c>
      <c r="H62" s="129">
        <f t="shared" si="14"/>
        <v>0</v>
      </c>
      <c r="I62" s="107">
        <f>ROUND(SUM(J62:M62),4)</f>
        <v>0</v>
      </c>
      <c r="J62" s="100">
        <f t="shared" ref="J62:M63" si="17">J38</f>
        <v>0</v>
      </c>
      <c r="K62" s="100">
        <f t="shared" si="17"/>
        <v>0</v>
      </c>
      <c r="L62" s="100">
        <f t="shared" si="17"/>
        <v>0</v>
      </c>
      <c r="M62" s="101">
        <f t="shared" si="17"/>
        <v>0</v>
      </c>
      <c r="N62" s="107">
        <f>ROUND(SUM(O62:R62),4)</f>
        <v>0</v>
      </c>
      <c r="O62" s="100">
        <f t="shared" ref="O62:R63" si="18">O38</f>
        <v>0</v>
      </c>
      <c r="P62" s="100">
        <f t="shared" si="18"/>
        <v>0</v>
      </c>
      <c r="Q62" s="100">
        <f t="shared" si="18"/>
        <v>0</v>
      </c>
      <c r="R62" s="101">
        <f t="shared" si="18"/>
        <v>0</v>
      </c>
      <c r="S62" s="107">
        <f t="shared" si="15"/>
        <v>-2.9995339350001871E-2</v>
      </c>
      <c r="T62" s="100">
        <f t="shared" si="15"/>
        <v>0</v>
      </c>
      <c r="U62" s="100">
        <f t="shared" si="15"/>
        <v>0</v>
      </c>
      <c r="V62" s="100">
        <f t="shared" si="15"/>
        <v>0</v>
      </c>
      <c r="W62" s="101">
        <f t="shared" si="15"/>
        <v>-2.9995339350001871E-2</v>
      </c>
      <c r="X62" s="107">
        <f>SUM(Y62:AB62)</f>
        <v>-4.8980564000000726E-2</v>
      </c>
      <c r="Y62" s="100">
        <f t="shared" ref="Y62:AB63" si="19">Y38</f>
        <v>0</v>
      </c>
      <c r="Z62" s="100">
        <f t="shared" si="19"/>
        <v>0</v>
      </c>
      <c r="AA62" s="100">
        <f t="shared" si="19"/>
        <v>0</v>
      </c>
      <c r="AB62" s="101">
        <f t="shared" si="19"/>
        <v>-4.8980564000000726E-2</v>
      </c>
      <c r="AC62" s="107">
        <f>SUM(AD62:AG62)</f>
        <v>-1.1010114700003015E-2</v>
      </c>
      <c r="AD62" s="100">
        <f t="shared" ref="AD62:AG63" si="20">AD38</f>
        <v>0</v>
      </c>
      <c r="AE62" s="100">
        <f t="shared" si="20"/>
        <v>0</v>
      </c>
      <c r="AF62" s="100">
        <f t="shared" si="20"/>
        <v>0</v>
      </c>
      <c r="AG62" s="101">
        <f t="shared" si="20"/>
        <v>-1.1010114700003015E-2</v>
      </c>
      <c r="AH62" s="58"/>
      <c r="AI62" s="58"/>
      <c r="AJ62" s="58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</row>
    <row r="63" spans="1:48" s="59" customFormat="1" ht="13.5" thickBot="1" x14ac:dyDescent="0.25">
      <c r="A63" s="5"/>
      <c r="B63" s="230" t="s">
        <v>47</v>
      </c>
      <c r="C63" s="225" t="s">
        <v>42</v>
      </c>
      <c r="D63" s="233">
        <f t="shared" si="14"/>
        <v>17.064250000000001</v>
      </c>
      <c r="E63" s="234">
        <f t="shared" si="14"/>
        <v>6.8246250000000002</v>
      </c>
      <c r="F63" s="234">
        <f t="shared" si="14"/>
        <v>0</v>
      </c>
      <c r="G63" s="234">
        <f t="shared" si="14"/>
        <v>10.239599999999999</v>
      </c>
      <c r="H63" s="235">
        <f t="shared" si="14"/>
        <v>0</v>
      </c>
      <c r="I63" s="233">
        <f>ROUND(SUM(J63:M63),4)</f>
        <v>16.727499999999999</v>
      </c>
      <c r="J63" s="234">
        <f t="shared" si="17"/>
        <v>6.5625</v>
      </c>
      <c r="K63" s="234">
        <f t="shared" si="17"/>
        <v>0</v>
      </c>
      <c r="L63" s="234">
        <f t="shared" si="17"/>
        <v>10.164999999999999</v>
      </c>
      <c r="M63" s="236">
        <f t="shared" si="17"/>
        <v>0</v>
      </c>
      <c r="N63" s="233">
        <f>ROUND(SUM(O63:R63),4)</f>
        <v>17.401</v>
      </c>
      <c r="O63" s="234">
        <f t="shared" si="18"/>
        <v>7.0867500000000003</v>
      </c>
      <c r="P63" s="234">
        <f t="shared" si="18"/>
        <v>0</v>
      </c>
      <c r="Q63" s="234">
        <f t="shared" si="18"/>
        <v>10.3142</v>
      </c>
      <c r="R63" s="236">
        <f t="shared" si="18"/>
        <v>0</v>
      </c>
      <c r="S63" s="233">
        <f t="shared" si="15"/>
        <v>17.54205</v>
      </c>
      <c r="T63" s="234">
        <f t="shared" si="15"/>
        <v>7.0157499999999997</v>
      </c>
      <c r="U63" s="234">
        <f t="shared" si="15"/>
        <v>0</v>
      </c>
      <c r="V63" s="234">
        <f t="shared" si="15"/>
        <v>10.526299999999999</v>
      </c>
      <c r="W63" s="236">
        <f t="shared" si="15"/>
        <v>0</v>
      </c>
      <c r="X63" s="123">
        <f>SUM(Y63:AB63)</f>
        <v>17.195900000000002</v>
      </c>
      <c r="Y63" s="124">
        <f t="shared" si="19"/>
        <v>6.7462999999999997</v>
      </c>
      <c r="Z63" s="124">
        <f t="shared" si="19"/>
        <v>0</v>
      </c>
      <c r="AA63" s="124">
        <f t="shared" si="19"/>
        <v>10.4496</v>
      </c>
      <c r="AB63" s="125">
        <f t="shared" si="19"/>
        <v>0</v>
      </c>
      <c r="AC63" s="123">
        <f>SUM(AD63:AG63)</f>
        <v>17.888199999999998</v>
      </c>
      <c r="AD63" s="124">
        <f t="shared" si="20"/>
        <v>7.2851999999999997</v>
      </c>
      <c r="AE63" s="124">
        <f t="shared" si="20"/>
        <v>0</v>
      </c>
      <c r="AF63" s="124">
        <f t="shared" si="20"/>
        <v>10.603</v>
      </c>
      <c r="AG63" s="125">
        <f t="shared" si="20"/>
        <v>0</v>
      </c>
      <c r="AH63" s="58"/>
      <c r="AI63" s="58"/>
      <c r="AJ63" s="58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</row>
    <row r="64" spans="1:48" s="173" customFormat="1" ht="13.5" thickBot="1" x14ac:dyDescent="0.25">
      <c r="A64" s="74"/>
      <c r="B64" s="237" t="s">
        <v>27</v>
      </c>
      <c r="C64" s="238" t="s">
        <v>14</v>
      </c>
      <c r="D64" s="239">
        <f>(I64+N64)/2</f>
        <v>0</v>
      </c>
      <c r="E64" s="240">
        <f>(J64+O64)/2</f>
        <v>0</v>
      </c>
      <c r="F64" s="240">
        <f>(K64+P64)/2</f>
        <v>0</v>
      </c>
      <c r="G64" s="240">
        <f>(L64+Q64)/2</f>
        <v>0</v>
      </c>
      <c r="H64" s="241">
        <v>0</v>
      </c>
      <c r="I64" s="239">
        <f>ROUND(SUM(J64:M64),4)</f>
        <v>0</v>
      </c>
      <c r="J64" s="240"/>
      <c r="K64" s="240"/>
      <c r="L64" s="240"/>
      <c r="M64" s="242"/>
      <c r="N64" s="239">
        <f>ROUND(SUM(O64:R64),4)</f>
        <v>0</v>
      </c>
      <c r="O64" s="240"/>
      <c r="P64" s="240"/>
      <c r="Q64" s="240"/>
      <c r="R64" s="242"/>
      <c r="S64" s="239">
        <f>(X64+AC64)/2</f>
        <v>0</v>
      </c>
      <c r="T64" s="240">
        <f>(Y64+AD64)/2</f>
        <v>0</v>
      </c>
      <c r="U64" s="240">
        <f>(Z64+AE64)/2</f>
        <v>0</v>
      </c>
      <c r="V64" s="240">
        <f>(AA64+AF64)/2</f>
        <v>0</v>
      </c>
      <c r="W64" s="242">
        <v>0</v>
      </c>
      <c r="X64" s="183">
        <f>ROUND(SUM(Y64:AB64),4)</f>
        <v>0</v>
      </c>
      <c r="Y64" s="184"/>
      <c r="Z64" s="184"/>
      <c r="AA64" s="184"/>
      <c r="AB64" s="185"/>
      <c r="AC64" s="183">
        <f>ROUND(SUM(AD64:AG64),4)</f>
        <v>0</v>
      </c>
      <c r="AD64" s="184"/>
      <c r="AE64" s="184"/>
      <c r="AF64" s="184"/>
      <c r="AG64" s="185"/>
      <c r="AH64" s="171"/>
      <c r="AI64" s="171"/>
      <c r="AJ64" s="171"/>
      <c r="AK64" s="172"/>
      <c r="AL64" s="172"/>
      <c r="AM64" s="172"/>
      <c r="AN64" s="172"/>
      <c r="AO64" s="172"/>
      <c r="AP64" s="172"/>
      <c r="AQ64" s="172"/>
      <c r="AR64" s="172"/>
      <c r="AS64" s="172"/>
      <c r="AT64" s="172"/>
      <c r="AU64" s="172"/>
      <c r="AV64" s="172"/>
    </row>
    <row r="65" spans="1:48" s="59" customFormat="1" x14ac:dyDescent="0.2">
      <c r="A65" s="5"/>
      <c r="B65" s="5"/>
      <c r="C65" s="90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58"/>
      <c r="AI65" s="58"/>
      <c r="AJ65" s="58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</row>
    <row r="66" spans="1:48" s="59" customFormat="1" x14ac:dyDescent="0.2">
      <c r="A66" s="5"/>
      <c r="B66" s="5"/>
      <c r="C66" s="90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58"/>
      <c r="AI66" s="58"/>
      <c r="AJ66" s="58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</row>
    <row r="67" spans="1:48" s="59" customFormat="1" x14ac:dyDescent="0.2">
      <c r="A67" s="5"/>
      <c r="B67" s="6" t="s">
        <v>50</v>
      </c>
      <c r="C67" s="85"/>
      <c r="D67" s="86"/>
      <c r="E67" s="87"/>
      <c r="F67" s="87"/>
      <c r="G67" s="87"/>
      <c r="H67" s="87"/>
      <c r="I67" s="86"/>
      <c r="J67" s="88"/>
      <c r="K67" s="88"/>
      <c r="L67" s="88"/>
      <c r="M67" s="88"/>
      <c r="N67" s="86"/>
      <c r="O67" s="88"/>
      <c r="P67" s="88"/>
      <c r="Q67" s="88"/>
      <c r="R67" s="88"/>
      <c r="S67" s="86"/>
      <c r="T67" s="87"/>
      <c r="U67" s="87"/>
      <c r="V67" s="87"/>
      <c r="W67" s="87"/>
      <c r="X67" s="86"/>
      <c r="Y67" s="88"/>
      <c r="Z67" s="88"/>
      <c r="AA67" s="88"/>
      <c r="AB67" s="88"/>
      <c r="AC67" s="86"/>
      <c r="AD67" s="88"/>
      <c r="AE67" s="88"/>
      <c r="AF67" s="88"/>
      <c r="AG67" s="88"/>
      <c r="AH67" s="58"/>
      <c r="AI67" s="58"/>
      <c r="AJ67" s="58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</row>
    <row r="68" spans="1:48" s="59" customFormat="1" ht="13.5" thickBot="1" x14ac:dyDescent="0.25">
      <c r="A68" s="5"/>
      <c r="B68" s="5"/>
      <c r="C68" s="90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58"/>
      <c r="AI68" s="58"/>
      <c r="AJ68" s="58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</row>
    <row r="69" spans="1:48" s="59" customFormat="1" x14ac:dyDescent="0.2">
      <c r="A69" s="5"/>
      <c r="B69" s="248" t="s">
        <v>1</v>
      </c>
      <c r="C69" s="248" t="s">
        <v>30</v>
      </c>
      <c r="D69" s="251" t="str">
        <f>"Факт " &amp; $D$9-2 &amp; " года"</f>
        <v>Факт 2020 года</v>
      </c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3"/>
      <c r="S69" s="254" t="str">
        <f>"Предложение организации на " &amp; $D$9 &amp; " год"</f>
        <v>Предложение организации на 2022 год</v>
      </c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6"/>
      <c r="AH69" s="58"/>
      <c r="AI69" s="58"/>
      <c r="AJ69" s="58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</row>
    <row r="70" spans="1:48" s="59" customFormat="1" x14ac:dyDescent="0.2">
      <c r="A70" s="5"/>
      <c r="B70" s="249"/>
      <c r="C70" s="249"/>
      <c r="D70" s="257" t="s">
        <v>3</v>
      </c>
      <c r="E70" s="244"/>
      <c r="F70" s="244"/>
      <c r="G70" s="244"/>
      <c r="H70" s="244"/>
      <c r="I70" s="244" t="s">
        <v>4</v>
      </c>
      <c r="J70" s="244"/>
      <c r="K70" s="244"/>
      <c r="L70" s="244"/>
      <c r="M70" s="244"/>
      <c r="N70" s="244" t="s">
        <v>5</v>
      </c>
      <c r="O70" s="244"/>
      <c r="P70" s="244"/>
      <c r="Q70" s="244"/>
      <c r="R70" s="258"/>
      <c r="S70" s="257" t="s">
        <v>3</v>
      </c>
      <c r="T70" s="244"/>
      <c r="U70" s="244"/>
      <c r="V70" s="244"/>
      <c r="W70" s="244"/>
      <c r="X70" s="244" t="s">
        <v>4</v>
      </c>
      <c r="Y70" s="244"/>
      <c r="Z70" s="244"/>
      <c r="AA70" s="244"/>
      <c r="AB70" s="244"/>
      <c r="AC70" s="244" t="s">
        <v>5</v>
      </c>
      <c r="AD70" s="244"/>
      <c r="AE70" s="244"/>
      <c r="AF70" s="244"/>
      <c r="AG70" s="245"/>
      <c r="AH70" s="58"/>
      <c r="AI70" s="58"/>
      <c r="AJ70" s="58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</row>
    <row r="71" spans="1:48" s="59" customFormat="1" ht="13.5" thickBot="1" x14ac:dyDescent="0.25">
      <c r="A71" s="5"/>
      <c r="B71" s="250"/>
      <c r="C71" s="250"/>
      <c r="D71" s="13" t="s">
        <v>6</v>
      </c>
      <c r="E71" s="14" t="s">
        <v>7</v>
      </c>
      <c r="F71" s="14" t="s">
        <v>8</v>
      </c>
      <c r="G71" s="14" t="s">
        <v>9</v>
      </c>
      <c r="H71" s="14" t="s">
        <v>10</v>
      </c>
      <c r="I71" s="14" t="s">
        <v>6</v>
      </c>
      <c r="J71" s="14" t="s">
        <v>7</v>
      </c>
      <c r="K71" s="14" t="s">
        <v>8</v>
      </c>
      <c r="L71" s="14" t="s">
        <v>9</v>
      </c>
      <c r="M71" s="14" t="s">
        <v>10</v>
      </c>
      <c r="N71" s="14" t="s">
        <v>6</v>
      </c>
      <c r="O71" s="14" t="s">
        <v>7</v>
      </c>
      <c r="P71" s="14" t="s">
        <v>8</v>
      </c>
      <c r="Q71" s="14" t="s">
        <v>9</v>
      </c>
      <c r="R71" s="15" t="s">
        <v>10</v>
      </c>
      <c r="S71" s="13" t="s">
        <v>6</v>
      </c>
      <c r="T71" s="14" t="s">
        <v>7</v>
      </c>
      <c r="U71" s="14" t="s">
        <v>8</v>
      </c>
      <c r="V71" s="14" t="s">
        <v>9</v>
      </c>
      <c r="W71" s="14" t="s">
        <v>10</v>
      </c>
      <c r="X71" s="16" t="s">
        <v>6</v>
      </c>
      <c r="Y71" s="16" t="s">
        <v>7</v>
      </c>
      <c r="Z71" s="16" t="s">
        <v>8</v>
      </c>
      <c r="AA71" s="16" t="s">
        <v>9</v>
      </c>
      <c r="AB71" s="16" t="s">
        <v>10</v>
      </c>
      <c r="AC71" s="14" t="s">
        <v>6</v>
      </c>
      <c r="AD71" s="14" t="s">
        <v>7</v>
      </c>
      <c r="AE71" s="14" t="s">
        <v>8</v>
      </c>
      <c r="AF71" s="14" t="s">
        <v>9</v>
      </c>
      <c r="AG71" s="17" t="s">
        <v>10</v>
      </c>
      <c r="AH71" s="58"/>
      <c r="AI71" s="58"/>
      <c r="AJ71" s="58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</row>
    <row r="72" spans="1:48" s="59" customFormat="1" x14ac:dyDescent="0.2">
      <c r="A72" s="5"/>
      <c r="B72" s="92" t="s">
        <v>11</v>
      </c>
      <c r="C72" s="93" t="s">
        <v>12</v>
      </c>
      <c r="D72" s="94">
        <f>I72+N72</f>
        <v>12.865910605532886</v>
      </c>
      <c r="E72" s="95">
        <f>J72+O72</f>
        <v>12.585407644707967</v>
      </c>
      <c r="F72" s="95">
        <f>K72+P72</f>
        <v>0</v>
      </c>
      <c r="G72" s="95">
        <f>L72+Q72</f>
        <v>12.435063165832887</v>
      </c>
      <c r="H72" s="96">
        <f>M72+R72</f>
        <v>-0.43079999999999996</v>
      </c>
      <c r="I72" s="94">
        <f>I84+I82</f>
        <v>5.699349367221469</v>
      </c>
      <c r="J72" s="95">
        <f>J81+J80+J79+J78</f>
        <v>5.5428533748196891</v>
      </c>
      <c r="K72" s="95">
        <f>K81+K80+K79+K78+K73</f>
        <v>0</v>
      </c>
      <c r="L72" s="95">
        <f>L81+L80+L79+L78+L73</f>
        <v>5.4842676975214708</v>
      </c>
      <c r="M72" s="96">
        <f>M81+M80+M79+M78+M73</f>
        <v>-0.215</v>
      </c>
      <c r="N72" s="94">
        <f>N84+N82</f>
        <v>7.1665612383114157</v>
      </c>
      <c r="O72" s="95">
        <f>O81+O80+O79+O78</f>
        <v>7.0425542698882779</v>
      </c>
      <c r="P72" s="95">
        <f>P81+P80+P79+P78+P73</f>
        <v>0</v>
      </c>
      <c r="Q72" s="95">
        <f>Q81+Q80+Q79+Q78+Q73</f>
        <v>6.9507954683114157</v>
      </c>
      <c r="R72" s="96">
        <f>R81+R80+R79+R78+R73</f>
        <v>-0.21579999999999999</v>
      </c>
      <c r="S72" s="94">
        <f>X72+AC72</f>
        <v>14.614811958838533</v>
      </c>
      <c r="T72" s="95">
        <f>Y72+AD72</f>
        <v>14.861849295982232</v>
      </c>
      <c r="U72" s="95">
        <f>Z72+AE72</f>
        <v>0</v>
      </c>
      <c r="V72" s="95">
        <f>AA72+AF72</f>
        <v>14.614811958838535</v>
      </c>
      <c r="W72" s="127">
        <f>AB72+AG72</f>
        <v>0</v>
      </c>
      <c r="X72" s="94">
        <f>X84+X82</f>
        <v>6.8293546444909872</v>
      </c>
      <c r="Y72" s="95">
        <f>Y81+Y80+Y79+Y78</f>
        <v>6.9463930103125051</v>
      </c>
      <c r="Z72" s="95">
        <f>Z81+Z80+Z79+Z78+Z73</f>
        <v>0</v>
      </c>
      <c r="AA72" s="95">
        <f>AA81+AA80+AA79+AA78+AA73</f>
        <v>6.8293546444909872</v>
      </c>
      <c r="AB72" s="96">
        <f>AB81+AB80+AB79+AB78+AB73</f>
        <v>0</v>
      </c>
      <c r="AC72" s="128">
        <f>AC84+AC82</f>
        <v>7.7854573143475463</v>
      </c>
      <c r="AD72" s="95">
        <f>AD81+AD80+AD79+AD78</f>
        <v>7.9154562856697268</v>
      </c>
      <c r="AE72" s="95">
        <f>AE81+AE80+AE79+AE78+AE73</f>
        <v>0</v>
      </c>
      <c r="AF72" s="95">
        <f>AF81+AF80+AF79+AF78+AF73</f>
        <v>7.7854573143475481</v>
      </c>
      <c r="AG72" s="96">
        <f>AG81+AG80+AG79+AG78+AG73</f>
        <v>0</v>
      </c>
      <c r="AH72" s="58"/>
      <c r="AI72" s="58"/>
      <c r="AJ72" s="58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</row>
    <row r="73" spans="1:48" s="59" customFormat="1" x14ac:dyDescent="0.2">
      <c r="A73" s="5"/>
      <c r="B73" s="97" t="s">
        <v>13</v>
      </c>
      <c r="C73" s="28" t="s">
        <v>12</v>
      </c>
      <c r="D73" s="98" t="s">
        <v>14</v>
      </c>
      <c r="E73" s="99" t="s">
        <v>14</v>
      </c>
      <c r="F73" s="100">
        <f>K73+P73</f>
        <v>0</v>
      </c>
      <c r="G73" s="100">
        <f>L73+Q73</f>
        <v>12.435063165832887</v>
      </c>
      <c r="H73" s="101">
        <f>M73+R73</f>
        <v>-0.43079999999999996</v>
      </c>
      <c r="I73" s="98" t="s">
        <v>14</v>
      </c>
      <c r="J73" s="99" t="s">
        <v>14</v>
      </c>
      <c r="K73" s="100">
        <f>K75</f>
        <v>0</v>
      </c>
      <c r="L73" s="100">
        <f>L75+L76</f>
        <v>5.4842676975214708</v>
      </c>
      <c r="M73" s="101">
        <f>M77</f>
        <v>-0.215</v>
      </c>
      <c r="N73" s="98" t="s">
        <v>14</v>
      </c>
      <c r="O73" s="99" t="s">
        <v>14</v>
      </c>
      <c r="P73" s="100">
        <f>P75</f>
        <v>0</v>
      </c>
      <c r="Q73" s="100">
        <f>Q75+Q76</f>
        <v>6.9507954683114157</v>
      </c>
      <c r="R73" s="101">
        <f>R77</f>
        <v>-0.21579999999999999</v>
      </c>
      <c r="S73" s="98" t="s">
        <v>14</v>
      </c>
      <c r="T73" s="99" t="s">
        <v>14</v>
      </c>
      <c r="U73" s="100">
        <f>Z73+AE73</f>
        <v>0</v>
      </c>
      <c r="V73" s="100">
        <f>AA73+AF73</f>
        <v>14.614811958838535</v>
      </c>
      <c r="W73" s="129">
        <f>AB73+AG73</f>
        <v>0</v>
      </c>
      <c r="X73" s="98" t="s">
        <v>14</v>
      </c>
      <c r="Y73" s="99" t="s">
        <v>14</v>
      </c>
      <c r="Z73" s="100">
        <f>Z75</f>
        <v>0</v>
      </c>
      <c r="AA73" s="100">
        <f>AA75+AA76</f>
        <v>6.8293546444909872</v>
      </c>
      <c r="AB73" s="101">
        <f>AB77</f>
        <v>0</v>
      </c>
      <c r="AC73" s="130" t="s">
        <v>14</v>
      </c>
      <c r="AD73" s="99" t="s">
        <v>14</v>
      </c>
      <c r="AE73" s="100">
        <f>AE75</f>
        <v>0</v>
      </c>
      <c r="AF73" s="100">
        <f>AF75+AF76</f>
        <v>7.7854573143475481</v>
      </c>
      <c r="AG73" s="101">
        <f>AG77</f>
        <v>0</v>
      </c>
      <c r="AH73" s="58"/>
      <c r="AI73" s="58"/>
      <c r="AJ73" s="58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</row>
    <row r="74" spans="1:48" s="59" customFormat="1" x14ac:dyDescent="0.2">
      <c r="A74" s="5"/>
      <c r="B74" s="97" t="s">
        <v>15</v>
      </c>
      <c r="C74" s="28" t="s">
        <v>12</v>
      </c>
      <c r="D74" s="98" t="s">
        <v>14</v>
      </c>
      <c r="E74" s="99" t="s">
        <v>14</v>
      </c>
      <c r="F74" s="99" t="s">
        <v>14</v>
      </c>
      <c r="G74" s="99" t="s">
        <v>14</v>
      </c>
      <c r="H74" s="102" t="s">
        <v>14</v>
      </c>
      <c r="I74" s="98" t="s">
        <v>14</v>
      </c>
      <c r="J74" s="99" t="s">
        <v>14</v>
      </c>
      <c r="K74" s="99" t="s">
        <v>14</v>
      </c>
      <c r="L74" s="99" t="s">
        <v>14</v>
      </c>
      <c r="M74" s="102" t="s">
        <v>14</v>
      </c>
      <c r="N74" s="98" t="s">
        <v>14</v>
      </c>
      <c r="O74" s="99" t="s">
        <v>14</v>
      </c>
      <c r="P74" s="99" t="s">
        <v>14</v>
      </c>
      <c r="Q74" s="99" t="s">
        <v>14</v>
      </c>
      <c r="R74" s="102" t="s">
        <v>14</v>
      </c>
      <c r="S74" s="98" t="s">
        <v>14</v>
      </c>
      <c r="T74" s="99" t="s">
        <v>14</v>
      </c>
      <c r="U74" s="99" t="s">
        <v>14</v>
      </c>
      <c r="V74" s="99" t="s">
        <v>14</v>
      </c>
      <c r="W74" s="131" t="s">
        <v>14</v>
      </c>
      <c r="X74" s="98" t="s">
        <v>14</v>
      </c>
      <c r="Y74" s="99" t="s">
        <v>14</v>
      </c>
      <c r="Z74" s="99" t="s">
        <v>14</v>
      </c>
      <c r="AA74" s="99" t="s">
        <v>14</v>
      </c>
      <c r="AB74" s="102" t="s">
        <v>14</v>
      </c>
      <c r="AC74" s="130" t="s">
        <v>14</v>
      </c>
      <c r="AD74" s="99" t="s">
        <v>14</v>
      </c>
      <c r="AE74" s="99" t="s">
        <v>14</v>
      </c>
      <c r="AF74" s="99" t="s">
        <v>14</v>
      </c>
      <c r="AG74" s="102" t="s">
        <v>14</v>
      </c>
      <c r="AH74" s="58"/>
      <c r="AI74" s="58"/>
      <c r="AJ74" s="58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</row>
    <row r="75" spans="1:48" s="59" customFormat="1" x14ac:dyDescent="0.2">
      <c r="A75" s="5"/>
      <c r="B75" s="103" t="s">
        <v>7</v>
      </c>
      <c r="C75" s="39" t="s">
        <v>12</v>
      </c>
      <c r="D75" s="104" t="s">
        <v>14</v>
      </c>
      <c r="E75" s="105" t="s">
        <v>14</v>
      </c>
      <c r="F75" s="100">
        <f>K75+P75</f>
        <v>0</v>
      </c>
      <c r="G75" s="100">
        <f>L75+Q75</f>
        <v>12.435063165832887</v>
      </c>
      <c r="H75" s="106" t="s">
        <v>14</v>
      </c>
      <c r="I75" s="104" t="s">
        <v>14</v>
      </c>
      <c r="J75" s="105" t="s">
        <v>14</v>
      </c>
      <c r="K75" s="100">
        <f>K27-K51</f>
        <v>0</v>
      </c>
      <c r="L75" s="100">
        <f>L27-L51</f>
        <v>5.4842676975214708</v>
      </c>
      <c r="M75" s="102" t="s">
        <v>14</v>
      </c>
      <c r="N75" s="104" t="s">
        <v>14</v>
      </c>
      <c r="O75" s="105" t="s">
        <v>14</v>
      </c>
      <c r="P75" s="100">
        <f>P27-P51</f>
        <v>0</v>
      </c>
      <c r="Q75" s="100">
        <f>Q27-Q51</f>
        <v>6.9507954683114157</v>
      </c>
      <c r="R75" s="102" t="s">
        <v>14</v>
      </c>
      <c r="S75" s="104" t="s">
        <v>14</v>
      </c>
      <c r="T75" s="105" t="s">
        <v>14</v>
      </c>
      <c r="U75" s="100">
        <f>Z75+AE75</f>
        <v>0</v>
      </c>
      <c r="V75" s="100">
        <f>AA75+AF75</f>
        <v>14.614811958838535</v>
      </c>
      <c r="W75" s="132" t="s">
        <v>14</v>
      </c>
      <c r="X75" s="104" t="s">
        <v>14</v>
      </c>
      <c r="Y75" s="105" t="s">
        <v>14</v>
      </c>
      <c r="Z75" s="100">
        <f>Z27-Z51</f>
        <v>0</v>
      </c>
      <c r="AA75" s="100">
        <f>AA27-AA51</f>
        <v>6.8293546444909872</v>
      </c>
      <c r="AB75" s="102" t="s">
        <v>14</v>
      </c>
      <c r="AC75" s="133" t="s">
        <v>14</v>
      </c>
      <c r="AD75" s="105" t="s">
        <v>14</v>
      </c>
      <c r="AE75" s="100">
        <f>AE27-AE51</f>
        <v>0</v>
      </c>
      <c r="AF75" s="100">
        <f>AF27-AF51</f>
        <v>7.7854573143475481</v>
      </c>
      <c r="AG75" s="102" t="s">
        <v>14</v>
      </c>
      <c r="AH75" s="58"/>
      <c r="AI75" s="58"/>
      <c r="AJ75" s="58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</row>
    <row r="76" spans="1:48" s="59" customFormat="1" x14ac:dyDescent="0.2">
      <c r="A76" s="5"/>
      <c r="B76" s="103" t="s">
        <v>8</v>
      </c>
      <c r="C76" s="39" t="s">
        <v>12</v>
      </c>
      <c r="D76" s="104" t="s">
        <v>14</v>
      </c>
      <c r="E76" s="105" t="s">
        <v>14</v>
      </c>
      <c r="F76" s="99" t="s">
        <v>14</v>
      </c>
      <c r="G76" s="100">
        <f>L76+Q76</f>
        <v>0</v>
      </c>
      <c r="H76" s="106" t="s">
        <v>14</v>
      </c>
      <c r="I76" s="104" t="s">
        <v>14</v>
      </c>
      <c r="J76" s="105" t="s">
        <v>14</v>
      </c>
      <c r="K76" s="105" t="s">
        <v>14</v>
      </c>
      <c r="L76" s="100">
        <f>L28-L52</f>
        <v>0</v>
      </c>
      <c r="M76" s="102" t="s">
        <v>14</v>
      </c>
      <c r="N76" s="104" t="s">
        <v>14</v>
      </c>
      <c r="O76" s="105" t="s">
        <v>14</v>
      </c>
      <c r="P76" s="105" t="s">
        <v>14</v>
      </c>
      <c r="Q76" s="100">
        <f>Q28-Q52</f>
        <v>0</v>
      </c>
      <c r="R76" s="102" t="s">
        <v>14</v>
      </c>
      <c r="S76" s="104" t="s">
        <v>14</v>
      </c>
      <c r="T76" s="105" t="s">
        <v>14</v>
      </c>
      <c r="U76" s="99" t="s">
        <v>14</v>
      </c>
      <c r="V76" s="100">
        <f>AA76+AF76</f>
        <v>0</v>
      </c>
      <c r="W76" s="132" t="s">
        <v>14</v>
      </c>
      <c r="X76" s="104" t="s">
        <v>14</v>
      </c>
      <c r="Y76" s="105" t="s">
        <v>14</v>
      </c>
      <c r="Z76" s="105" t="s">
        <v>14</v>
      </c>
      <c r="AA76" s="100">
        <f>AA28-AA52</f>
        <v>0</v>
      </c>
      <c r="AB76" s="102" t="s">
        <v>14</v>
      </c>
      <c r="AC76" s="133" t="s">
        <v>14</v>
      </c>
      <c r="AD76" s="105" t="s">
        <v>14</v>
      </c>
      <c r="AE76" s="105" t="s">
        <v>14</v>
      </c>
      <c r="AF76" s="100">
        <f>AF28-AF52</f>
        <v>0</v>
      </c>
      <c r="AG76" s="102" t="s">
        <v>14</v>
      </c>
      <c r="AH76" s="58"/>
      <c r="AI76" s="58"/>
      <c r="AJ76" s="58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</row>
    <row r="77" spans="1:48" s="59" customFormat="1" x14ac:dyDescent="0.2">
      <c r="A77" s="5"/>
      <c r="B77" s="103" t="s">
        <v>9</v>
      </c>
      <c r="C77" s="39" t="s">
        <v>12</v>
      </c>
      <c r="D77" s="104" t="s">
        <v>14</v>
      </c>
      <c r="E77" s="105" t="s">
        <v>14</v>
      </c>
      <c r="F77" s="105" t="s">
        <v>14</v>
      </c>
      <c r="G77" s="105" t="s">
        <v>14</v>
      </c>
      <c r="H77" s="101">
        <f t="shared" ref="H77:H82" si="21">M77+R77</f>
        <v>-0.43079999999999996</v>
      </c>
      <c r="I77" s="104" t="s">
        <v>14</v>
      </c>
      <c r="J77" s="105" t="s">
        <v>14</v>
      </c>
      <c r="K77" s="105" t="s">
        <v>14</v>
      </c>
      <c r="L77" s="105" t="s">
        <v>14</v>
      </c>
      <c r="M77" s="101">
        <f>M29-M53</f>
        <v>-0.215</v>
      </c>
      <c r="N77" s="104" t="s">
        <v>14</v>
      </c>
      <c r="O77" s="105" t="s">
        <v>14</v>
      </c>
      <c r="P77" s="105" t="s">
        <v>14</v>
      </c>
      <c r="Q77" s="105" t="s">
        <v>14</v>
      </c>
      <c r="R77" s="101">
        <f>R29-R53</f>
        <v>-0.21579999999999999</v>
      </c>
      <c r="S77" s="104" t="s">
        <v>14</v>
      </c>
      <c r="T77" s="105" t="s">
        <v>14</v>
      </c>
      <c r="U77" s="105" t="s">
        <v>14</v>
      </c>
      <c r="V77" s="105" t="s">
        <v>14</v>
      </c>
      <c r="W77" s="129">
        <f t="shared" ref="W77:W82" si="22">AB77+AG77</f>
        <v>0</v>
      </c>
      <c r="X77" s="104" t="s">
        <v>14</v>
      </c>
      <c r="Y77" s="105" t="s">
        <v>14</v>
      </c>
      <c r="Z77" s="105" t="s">
        <v>14</v>
      </c>
      <c r="AA77" s="105" t="s">
        <v>14</v>
      </c>
      <c r="AB77" s="101">
        <f>AB29-AB53</f>
        <v>0</v>
      </c>
      <c r="AC77" s="133" t="s">
        <v>14</v>
      </c>
      <c r="AD77" s="105" t="s">
        <v>14</v>
      </c>
      <c r="AE77" s="105" t="s">
        <v>14</v>
      </c>
      <c r="AF77" s="105" t="s">
        <v>14</v>
      </c>
      <c r="AG77" s="101">
        <f>AG29-AG53</f>
        <v>0</v>
      </c>
      <c r="AH77" s="58"/>
      <c r="AI77" s="58"/>
      <c r="AJ77" s="58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</row>
    <row r="78" spans="1:48" s="59" customFormat="1" x14ac:dyDescent="0.2">
      <c r="A78" s="5"/>
      <c r="B78" s="103" t="s">
        <v>16</v>
      </c>
      <c r="C78" s="39" t="s">
        <v>12</v>
      </c>
      <c r="D78" s="107">
        <f t="shared" ref="D78:G82" si="23">I78+N78</f>
        <v>0</v>
      </c>
      <c r="E78" s="100">
        <f t="shared" si="23"/>
        <v>0</v>
      </c>
      <c r="F78" s="100">
        <f t="shared" si="23"/>
        <v>0</v>
      </c>
      <c r="G78" s="100">
        <f t="shared" si="23"/>
        <v>0</v>
      </c>
      <c r="H78" s="101">
        <f t="shared" si="21"/>
        <v>0</v>
      </c>
      <c r="I78" s="107">
        <f>SUM(J78:M78)</f>
        <v>0</v>
      </c>
      <c r="J78" s="100">
        <f t="shared" ref="J78:L81" si="24">J30-J54</f>
        <v>0</v>
      </c>
      <c r="K78" s="100">
        <f t="shared" si="24"/>
        <v>0</v>
      </c>
      <c r="L78" s="100">
        <f t="shared" si="24"/>
        <v>0</v>
      </c>
      <c r="M78" s="101">
        <f>M30-M54</f>
        <v>0</v>
      </c>
      <c r="N78" s="107">
        <f>SUM(O78:R78)</f>
        <v>0</v>
      </c>
      <c r="O78" s="100">
        <f t="shared" ref="O78:Q81" si="25">O30-O54</f>
        <v>0</v>
      </c>
      <c r="P78" s="100">
        <f t="shared" si="25"/>
        <v>0</v>
      </c>
      <c r="Q78" s="100">
        <f t="shared" si="25"/>
        <v>0</v>
      </c>
      <c r="R78" s="101">
        <f>R30-R54</f>
        <v>0</v>
      </c>
      <c r="S78" s="107">
        <f t="shared" ref="S78:V82" si="26">X78+AC78</f>
        <v>0</v>
      </c>
      <c r="T78" s="100">
        <f t="shared" si="26"/>
        <v>0</v>
      </c>
      <c r="U78" s="100">
        <f t="shared" si="26"/>
        <v>0</v>
      </c>
      <c r="V78" s="100">
        <f t="shared" si="26"/>
        <v>0</v>
      </c>
      <c r="W78" s="129">
        <f t="shared" si="22"/>
        <v>0</v>
      </c>
      <c r="X78" s="107">
        <f>SUM(Y78:AB78)</f>
        <v>0</v>
      </c>
      <c r="Y78" s="100">
        <f t="shared" ref="Y78:AA81" si="27">Y30-Y54</f>
        <v>0</v>
      </c>
      <c r="Z78" s="100">
        <f t="shared" si="27"/>
        <v>0</v>
      </c>
      <c r="AA78" s="100">
        <f t="shared" si="27"/>
        <v>0</v>
      </c>
      <c r="AB78" s="101">
        <f>AB30-AB54</f>
        <v>0</v>
      </c>
      <c r="AC78" s="134">
        <f>SUM(AD78:AG78)</f>
        <v>0</v>
      </c>
      <c r="AD78" s="100">
        <f t="shared" ref="AD78:AF81" si="28">AD30-AD54</f>
        <v>0</v>
      </c>
      <c r="AE78" s="100">
        <f t="shared" si="28"/>
        <v>0</v>
      </c>
      <c r="AF78" s="100">
        <f t="shared" si="28"/>
        <v>0</v>
      </c>
      <c r="AG78" s="100">
        <f>AG30-AG54</f>
        <v>0</v>
      </c>
      <c r="AH78" s="58"/>
      <c r="AI78" s="58"/>
      <c r="AJ78" s="58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</row>
    <row r="79" spans="1:48" s="59" customFormat="1" x14ac:dyDescent="0.2">
      <c r="A79" s="5"/>
      <c r="B79" s="103" t="s">
        <v>17</v>
      </c>
      <c r="C79" s="39" t="s">
        <v>12</v>
      </c>
      <c r="D79" s="107">
        <f t="shared" si="23"/>
        <v>12.585407644707967</v>
      </c>
      <c r="E79" s="100">
        <f t="shared" si="23"/>
        <v>12.585407644707967</v>
      </c>
      <c r="F79" s="100">
        <f t="shared" si="23"/>
        <v>0</v>
      </c>
      <c r="G79" s="100">
        <f t="shared" si="23"/>
        <v>0</v>
      </c>
      <c r="H79" s="101">
        <f t="shared" si="21"/>
        <v>0</v>
      </c>
      <c r="I79" s="107">
        <f>SUM(J79:M79)</f>
        <v>5.5428533748196891</v>
      </c>
      <c r="J79" s="100">
        <f t="shared" si="24"/>
        <v>5.5428533748196891</v>
      </c>
      <c r="K79" s="100">
        <f t="shared" si="24"/>
        <v>0</v>
      </c>
      <c r="L79" s="100">
        <f t="shared" si="24"/>
        <v>0</v>
      </c>
      <c r="M79" s="101">
        <f>M31-M55</f>
        <v>0</v>
      </c>
      <c r="N79" s="107">
        <f>SUM(O79:R79)</f>
        <v>7.0425542698882779</v>
      </c>
      <c r="O79" s="100">
        <f t="shared" si="25"/>
        <v>7.0425542698882779</v>
      </c>
      <c r="P79" s="100">
        <f t="shared" si="25"/>
        <v>0</v>
      </c>
      <c r="Q79" s="100">
        <f t="shared" si="25"/>
        <v>0</v>
      </c>
      <c r="R79" s="101">
        <f>R31-R55</f>
        <v>0</v>
      </c>
      <c r="S79" s="107">
        <f t="shared" si="26"/>
        <v>14.861849295982232</v>
      </c>
      <c r="T79" s="100">
        <f t="shared" si="26"/>
        <v>14.861849295982232</v>
      </c>
      <c r="U79" s="100">
        <f t="shared" si="26"/>
        <v>0</v>
      </c>
      <c r="V79" s="100">
        <f t="shared" si="26"/>
        <v>0</v>
      </c>
      <c r="W79" s="129">
        <f t="shared" si="22"/>
        <v>0</v>
      </c>
      <c r="X79" s="107">
        <f>SUM(Y79:AB79)</f>
        <v>6.9463930103125051</v>
      </c>
      <c r="Y79" s="100">
        <f t="shared" si="27"/>
        <v>6.9463930103125051</v>
      </c>
      <c r="Z79" s="100">
        <f t="shared" si="27"/>
        <v>0</v>
      </c>
      <c r="AA79" s="100">
        <f t="shared" si="27"/>
        <v>0</v>
      </c>
      <c r="AB79" s="101">
        <f>AB31-AB55</f>
        <v>0</v>
      </c>
      <c r="AC79" s="134">
        <f>SUM(AD79:AG79)</f>
        <v>7.9154562856697268</v>
      </c>
      <c r="AD79" s="100">
        <f t="shared" si="28"/>
        <v>7.9154562856697268</v>
      </c>
      <c r="AE79" s="100">
        <f t="shared" si="28"/>
        <v>0</v>
      </c>
      <c r="AF79" s="100">
        <f t="shared" si="28"/>
        <v>0</v>
      </c>
      <c r="AG79" s="100">
        <f>AG31-AG55</f>
        <v>0</v>
      </c>
      <c r="AH79" s="58"/>
      <c r="AI79" s="58"/>
      <c r="AJ79" s="58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</row>
    <row r="80" spans="1:48" s="59" customFormat="1" x14ac:dyDescent="0.2">
      <c r="A80" s="5"/>
      <c r="B80" s="103" t="s">
        <v>18</v>
      </c>
      <c r="C80" s="39" t="s">
        <v>12</v>
      </c>
      <c r="D80" s="107">
        <f t="shared" si="23"/>
        <v>0</v>
      </c>
      <c r="E80" s="100">
        <f t="shared" si="23"/>
        <v>0</v>
      </c>
      <c r="F80" s="100">
        <f t="shared" si="23"/>
        <v>0</v>
      </c>
      <c r="G80" s="100">
        <f t="shared" si="23"/>
        <v>0</v>
      </c>
      <c r="H80" s="101">
        <f t="shared" si="21"/>
        <v>0</v>
      </c>
      <c r="I80" s="107">
        <f>SUM(J80:M80)</f>
        <v>0</v>
      </c>
      <c r="J80" s="100">
        <f t="shared" si="24"/>
        <v>0</v>
      </c>
      <c r="K80" s="100">
        <f t="shared" si="24"/>
        <v>0</v>
      </c>
      <c r="L80" s="100">
        <f t="shared" si="24"/>
        <v>0</v>
      </c>
      <c r="M80" s="101">
        <f>M32-M56</f>
        <v>0</v>
      </c>
      <c r="N80" s="107">
        <f>SUM(O80:R80)</f>
        <v>0</v>
      </c>
      <c r="O80" s="100">
        <f t="shared" si="25"/>
        <v>0</v>
      </c>
      <c r="P80" s="100">
        <f t="shared" si="25"/>
        <v>0</v>
      </c>
      <c r="Q80" s="100">
        <f t="shared" si="25"/>
        <v>0</v>
      </c>
      <c r="R80" s="101">
        <f>R32-R56</f>
        <v>0</v>
      </c>
      <c r="S80" s="107">
        <f t="shared" si="26"/>
        <v>0</v>
      </c>
      <c r="T80" s="100">
        <f t="shared" si="26"/>
        <v>0</v>
      </c>
      <c r="U80" s="100">
        <f t="shared" si="26"/>
        <v>0</v>
      </c>
      <c r="V80" s="100">
        <f t="shared" si="26"/>
        <v>0</v>
      </c>
      <c r="W80" s="129">
        <f t="shared" si="22"/>
        <v>0</v>
      </c>
      <c r="X80" s="107">
        <f>SUM(Y80:AB80)</f>
        <v>0</v>
      </c>
      <c r="Y80" s="100">
        <f t="shared" si="27"/>
        <v>0</v>
      </c>
      <c r="Z80" s="100">
        <f t="shared" si="27"/>
        <v>0</v>
      </c>
      <c r="AA80" s="100">
        <f t="shared" si="27"/>
        <v>0</v>
      </c>
      <c r="AB80" s="101">
        <f>AB32-AB56</f>
        <v>0</v>
      </c>
      <c r="AC80" s="134">
        <f>SUM(AD80:AG80)</f>
        <v>0</v>
      </c>
      <c r="AD80" s="100">
        <f t="shared" si="28"/>
        <v>0</v>
      </c>
      <c r="AE80" s="100">
        <f t="shared" si="28"/>
        <v>0</v>
      </c>
      <c r="AF80" s="100">
        <f t="shared" si="28"/>
        <v>0</v>
      </c>
      <c r="AG80" s="100">
        <f>AG32-AG56</f>
        <v>0</v>
      </c>
      <c r="AH80" s="58"/>
      <c r="AI80" s="58"/>
      <c r="AJ80" s="58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</row>
    <row r="81" spans="1:48" s="59" customFormat="1" ht="25.5" x14ac:dyDescent="0.2">
      <c r="A81" s="5"/>
      <c r="B81" s="38" t="s">
        <v>19</v>
      </c>
      <c r="C81" s="39" t="s">
        <v>12</v>
      </c>
      <c r="D81" s="107">
        <f t="shared" si="23"/>
        <v>0</v>
      </c>
      <c r="E81" s="100">
        <f t="shared" si="23"/>
        <v>0</v>
      </c>
      <c r="F81" s="100">
        <f t="shared" si="23"/>
        <v>0</v>
      </c>
      <c r="G81" s="100">
        <f t="shared" si="23"/>
        <v>0</v>
      </c>
      <c r="H81" s="101">
        <f t="shared" si="21"/>
        <v>0</v>
      </c>
      <c r="I81" s="107">
        <f>SUM(J81:M81)</f>
        <v>0</v>
      </c>
      <c r="J81" s="100">
        <f t="shared" si="24"/>
        <v>0</v>
      </c>
      <c r="K81" s="100">
        <f t="shared" si="24"/>
        <v>0</v>
      </c>
      <c r="L81" s="100">
        <f t="shared" si="24"/>
        <v>0</v>
      </c>
      <c r="M81" s="100">
        <f>M33-M57</f>
        <v>0</v>
      </c>
      <c r="N81" s="107">
        <f>SUM(O81:R81)</f>
        <v>0</v>
      </c>
      <c r="O81" s="100">
        <f t="shared" si="25"/>
        <v>0</v>
      </c>
      <c r="P81" s="100">
        <f t="shared" si="25"/>
        <v>0</v>
      </c>
      <c r="Q81" s="100">
        <f t="shared" si="25"/>
        <v>0</v>
      </c>
      <c r="R81" s="101">
        <f>R33-R57</f>
        <v>0</v>
      </c>
      <c r="S81" s="107">
        <f t="shared" si="26"/>
        <v>0</v>
      </c>
      <c r="T81" s="100">
        <f t="shared" si="26"/>
        <v>0</v>
      </c>
      <c r="U81" s="100">
        <f t="shared" si="26"/>
        <v>0</v>
      </c>
      <c r="V81" s="100">
        <f t="shared" si="26"/>
        <v>0</v>
      </c>
      <c r="W81" s="129">
        <f t="shared" si="22"/>
        <v>0</v>
      </c>
      <c r="X81" s="107">
        <f>SUM(Y81:AB81)</f>
        <v>0</v>
      </c>
      <c r="Y81" s="100">
        <f t="shared" si="27"/>
        <v>0</v>
      </c>
      <c r="Z81" s="100">
        <f t="shared" si="27"/>
        <v>0</v>
      </c>
      <c r="AA81" s="100">
        <f t="shared" si="27"/>
        <v>0</v>
      </c>
      <c r="AB81" s="101">
        <f>AB33-AB57</f>
        <v>0</v>
      </c>
      <c r="AC81" s="134">
        <f>SUM(AD81:AG81)</f>
        <v>0</v>
      </c>
      <c r="AD81" s="100">
        <f t="shared" si="28"/>
        <v>0</v>
      </c>
      <c r="AE81" s="100">
        <f t="shared" si="28"/>
        <v>0</v>
      </c>
      <c r="AF81" s="100">
        <f t="shared" si="28"/>
        <v>0</v>
      </c>
      <c r="AG81" s="100">
        <f>AG33-AG57</f>
        <v>0</v>
      </c>
      <c r="AH81" s="58"/>
      <c r="AI81" s="58"/>
      <c r="AJ81" s="58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</row>
    <row r="82" spans="1:48" s="59" customFormat="1" x14ac:dyDescent="0.2">
      <c r="A82" s="5"/>
      <c r="B82" s="246" t="s">
        <v>20</v>
      </c>
      <c r="C82" s="93" t="s">
        <v>12</v>
      </c>
      <c r="D82" s="108">
        <f t="shared" si="23"/>
        <v>0.45758360553288474</v>
      </c>
      <c r="E82" s="109">
        <f t="shared" si="23"/>
        <v>0</v>
      </c>
      <c r="F82" s="109">
        <f t="shared" si="23"/>
        <v>0</v>
      </c>
      <c r="G82" s="109">
        <f t="shared" si="23"/>
        <v>0.45758360553288474</v>
      </c>
      <c r="H82" s="110">
        <f t="shared" si="21"/>
        <v>0</v>
      </c>
      <c r="I82" s="108">
        <f>SUM(J82:M82)</f>
        <v>0.22001236722146886</v>
      </c>
      <c r="J82" s="109">
        <f>J72*J83/100</f>
        <v>0</v>
      </c>
      <c r="K82" s="109">
        <f>K72*K83/100</f>
        <v>0</v>
      </c>
      <c r="L82" s="109">
        <f>L72*L83/100</f>
        <v>0.22001236722146886</v>
      </c>
      <c r="M82" s="110">
        <f>M72*M83/100</f>
        <v>0</v>
      </c>
      <c r="N82" s="108">
        <f>SUM(O82:R82)</f>
        <v>0.23757123831141588</v>
      </c>
      <c r="O82" s="109">
        <f>O72*O83/100</f>
        <v>0</v>
      </c>
      <c r="P82" s="109">
        <f>P72*P83/100</f>
        <v>0</v>
      </c>
      <c r="Q82" s="109">
        <f>Q72*Q83/100</f>
        <v>0.23757123831141588</v>
      </c>
      <c r="R82" s="110">
        <f>R72*R83/100</f>
        <v>0</v>
      </c>
      <c r="S82" s="108">
        <f t="shared" si="26"/>
        <v>0.40276195883853283</v>
      </c>
      <c r="T82" s="109">
        <f t="shared" si="26"/>
        <v>0</v>
      </c>
      <c r="U82" s="109">
        <f t="shared" si="26"/>
        <v>0</v>
      </c>
      <c r="V82" s="109">
        <f t="shared" si="26"/>
        <v>0.40276195883853283</v>
      </c>
      <c r="W82" s="135">
        <f t="shared" si="22"/>
        <v>0</v>
      </c>
      <c r="X82" s="107">
        <f>SUM(Y82:AB82)</f>
        <v>0.19371464449098685</v>
      </c>
      <c r="Y82" s="109">
        <f>Y72*Y83/100</f>
        <v>0</v>
      </c>
      <c r="Z82" s="109">
        <f>Z72*Z83/100</f>
        <v>0</v>
      </c>
      <c r="AA82" s="109">
        <f>AA72*AA83/100</f>
        <v>0.19371464449098685</v>
      </c>
      <c r="AB82" s="110">
        <f>AB72*AB83/100</f>
        <v>0</v>
      </c>
      <c r="AC82" s="136">
        <f>SUM(AD82:AG82)</f>
        <v>0.20904731434754598</v>
      </c>
      <c r="AD82" s="109">
        <f>AD72*AD83/100</f>
        <v>0</v>
      </c>
      <c r="AE82" s="109">
        <f>AE72*AE83/100</f>
        <v>0</v>
      </c>
      <c r="AF82" s="109">
        <f>AF72*AF83/100</f>
        <v>0.20904731434754598</v>
      </c>
      <c r="AG82" s="110">
        <f>AG72*AG83/100</f>
        <v>0</v>
      </c>
      <c r="AH82" s="58"/>
      <c r="AI82" s="58"/>
      <c r="AJ82" s="58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</row>
    <row r="83" spans="1:48" s="59" customFormat="1" x14ac:dyDescent="0.2">
      <c r="A83" s="5"/>
      <c r="B83" s="247"/>
      <c r="C83" s="28" t="s">
        <v>21</v>
      </c>
      <c r="D83" s="111">
        <f t="shared" ref="D83:I83" si="29">IFERROR(D82/D72*100,0)</f>
        <v>3.556558253530103</v>
      </c>
      <c r="E83" s="112">
        <f t="shared" si="29"/>
        <v>0</v>
      </c>
      <c r="F83" s="112">
        <f t="shared" si="29"/>
        <v>0</v>
      </c>
      <c r="G83" s="112">
        <f t="shared" si="29"/>
        <v>3.679785132014135</v>
      </c>
      <c r="H83" s="113">
        <f t="shared" si="29"/>
        <v>0</v>
      </c>
      <c r="I83" s="111">
        <f t="shared" si="29"/>
        <v>3.8603067305685927</v>
      </c>
      <c r="J83" s="114">
        <f>IF(J40=0,0,J35)</f>
        <v>0</v>
      </c>
      <c r="K83" s="114">
        <f>IF(K40=0,0,K35)</f>
        <v>0</v>
      </c>
      <c r="L83" s="114">
        <f>IF(L40=0,0,L35)</f>
        <v>4.0117000000000003</v>
      </c>
      <c r="M83" s="115">
        <f>IF(M40=0,0,M35)</f>
        <v>0</v>
      </c>
      <c r="N83" s="111">
        <f>IFERROR(N82/N72*100,0)</f>
        <v>3.3149962780111877</v>
      </c>
      <c r="O83" s="114">
        <f>IF(O40=0,0,O35)</f>
        <v>0</v>
      </c>
      <c r="P83" s="114">
        <f>IF(P40=0,0,P35)</f>
        <v>0</v>
      </c>
      <c r="Q83" s="114">
        <f>IF(Q40=0,0,Q35)</f>
        <v>3.4178999999999999</v>
      </c>
      <c r="R83" s="115">
        <f>IF(R40=0,0,R35)</f>
        <v>0</v>
      </c>
      <c r="S83" s="111">
        <f t="shared" ref="S83:X83" si="30">IFERROR(S82/S72*100,0)</f>
        <v>2.755847697342122</v>
      </c>
      <c r="T83" s="112">
        <f t="shared" si="30"/>
        <v>0</v>
      </c>
      <c r="U83" s="112">
        <f t="shared" si="30"/>
        <v>0</v>
      </c>
      <c r="V83" s="112">
        <f t="shared" si="30"/>
        <v>2.7558476973421215</v>
      </c>
      <c r="W83" s="137">
        <f t="shared" si="30"/>
        <v>0</v>
      </c>
      <c r="X83" s="111">
        <f t="shared" si="30"/>
        <v>2.8365</v>
      </c>
      <c r="Y83" s="109">
        <f>IF(Y40=0,0,Y35)</f>
        <v>0</v>
      </c>
      <c r="Z83" s="109">
        <f>IF(Z40=0,0,Z35)</f>
        <v>0</v>
      </c>
      <c r="AA83" s="109">
        <f>IF(AA40=0,0,AA35)</f>
        <v>2.8365</v>
      </c>
      <c r="AB83" s="110">
        <f>IF(AB40=0,0,AB35)</f>
        <v>0</v>
      </c>
      <c r="AC83" s="138">
        <f>IFERROR(AC82/AC72*100,0)</f>
        <v>2.6850999999999998</v>
      </c>
      <c r="AD83" s="114">
        <f>IF(AD40=0,0,AD35)</f>
        <v>0</v>
      </c>
      <c r="AE83" s="114">
        <f>IF(AE40=0,0,AE35)</f>
        <v>0</v>
      </c>
      <c r="AF83" s="114">
        <f>IF(AF40=0,0,AF35)</f>
        <v>2.6850999999999998</v>
      </c>
      <c r="AG83" s="115">
        <f>IF(AG40=0,0,AG35)</f>
        <v>0</v>
      </c>
      <c r="AH83" s="58"/>
      <c r="AI83" s="58"/>
      <c r="AJ83" s="58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</row>
    <row r="84" spans="1:48" s="59" customFormat="1" ht="39" thickBot="1" x14ac:dyDescent="0.25">
      <c r="A84" s="5"/>
      <c r="B84" s="116" t="s">
        <v>22</v>
      </c>
      <c r="C84" s="56" t="s">
        <v>12</v>
      </c>
      <c r="D84" s="108">
        <f>I84+N84</f>
        <v>12.408327</v>
      </c>
      <c r="E84" s="109">
        <f>J84+O84</f>
        <v>0</v>
      </c>
      <c r="F84" s="109">
        <f>K84+P84</f>
        <v>0</v>
      </c>
      <c r="G84" s="109">
        <f>L84+Q84</f>
        <v>12.408327</v>
      </c>
      <c r="H84" s="110">
        <f>M84+R84</f>
        <v>0</v>
      </c>
      <c r="I84" s="108">
        <f>SUM(J84:M84)</f>
        <v>5.4793370000000001</v>
      </c>
      <c r="J84" s="109">
        <f>J40</f>
        <v>0</v>
      </c>
      <c r="K84" s="109">
        <f>K40</f>
        <v>0</v>
      </c>
      <c r="L84" s="109">
        <f>L40</f>
        <v>5.4793370000000001</v>
      </c>
      <c r="M84" s="110">
        <f>M40</f>
        <v>0</v>
      </c>
      <c r="N84" s="108">
        <f>SUM(O84:R84)</f>
        <v>6.9289899999999998</v>
      </c>
      <c r="O84" s="109">
        <f>O40</f>
        <v>0</v>
      </c>
      <c r="P84" s="109">
        <f>P40</f>
        <v>0</v>
      </c>
      <c r="Q84" s="109">
        <f>Q40</f>
        <v>6.9289899999999998</v>
      </c>
      <c r="R84" s="110">
        <f>R40</f>
        <v>0</v>
      </c>
      <c r="S84" s="108">
        <f>X84+AC84</f>
        <v>14.212050000000001</v>
      </c>
      <c r="T84" s="109">
        <f>Y84+AD84</f>
        <v>0</v>
      </c>
      <c r="U84" s="109">
        <f>Z84+AE84</f>
        <v>0</v>
      </c>
      <c r="V84" s="109">
        <f>AA84+AF84</f>
        <v>14.212050000000001</v>
      </c>
      <c r="W84" s="135">
        <f>AB84+AG84</f>
        <v>0</v>
      </c>
      <c r="X84" s="139">
        <f>SUM(Y84:AB84)</f>
        <v>6.6356400000000004</v>
      </c>
      <c r="Y84" s="140">
        <f>Y40</f>
        <v>0</v>
      </c>
      <c r="Z84" s="140">
        <f>Z40</f>
        <v>0</v>
      </c>
      <c r="AA84" s="140">
        <f>AA40</f>
        <v>6.6356400000000004</v>
      </c>
      <c r="AB84" s="141">
        <f>AB40</f>
        <v>0</v>
      </c>
      <c r="AC84" s="136">
        <f>SUM(AD84:AG84)</f>
        <v>7.5764100000000001</v>
      </c>
      <c r="AD84" s="109">
        <f>AD40</f>
        <v>0</v>
      </c>
      <c r="AE84" s="109">
        <f>AE40</f>
        <v>0</v>
      </c>
      <c r="AF84" s="109">
        <f>AF40</f>
        <v>7.5764100000000001</v>
      </c>
      <c r="AG84" s="110">
        <f>AG40</f>
        <v>0</v>
      </c>
      <c r="AH84" s="58"/>
      <c r="AI84" s="58"/>
      <c r="AJ84" s="58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</row>
    <row r="85" spans="1:48" s="59" customFormat="1" x14ac:dyDescent="0.2">
      <c r="A85" s="5"/>
      <c r="B85" s="5"/>
      <c r="C85" s="90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58"/>
      <c r="AI85" s="58"/>
      <c r="AJ85" s="58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</row>
    <row r="86" spans="1:48" s="59" customFormat="1" x14ac:dyDescent="0.2">
      <c r="A86" s="5"/>
      <c r="B86" s="58"/>
      <c r="C86" s="90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58"/>
      <c r="AI86" s="58"/>
      <c r="AJ86" s="58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</row>
    <row r="87" spans="1:48" s="59" customFormat="1" ht="13.5" thickBot="1" x14ac:dyDescent="0.25">
      <c r="A87" s="5"/>
      <c r="B87" s="126" t="s">
        <v>51</v>
      </c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91"/>
      <c r="AD87" s="91"/>
      <c r="AE87" s="91"/>
      <c r="AF87" s="91"/>
      <c r="AG87" s="91"/>
      <c r="AH87" s="58"/>
      <c r="AI87" s="58"/>
      <c r="AJ87" s="58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</row>
    <row r="88" spans="1:48" s="59" customFormat="1" ht="25.5" x14ac:dyDescent="0.2">
      <c r="A88" s="5"/>
      <c r="B88" s="186" t="s">
        <v>35</v>
      </c>
      <c r="C88" s="187" t="s">
        <v>30</v>
      </c>
      <c r="D88" s="188" t="s">
        <v>6</v>
      </c>
      <c r="E88" s="189" t="s">
        <v>7</v>
      </c>
      <c r="F88" s="189" t="s">
        <v>8</v>
      </c>
      <c r="G88" s="189" t="s">
        <v>9</v>
      </c>
      <c r="H88" s="190" t="s">
        <v>10</v>
      </c>
      <c r="I88" s="189" t="s">
        <v>6</v>
      </c>
      <c r="J88" s="189" t="s">
        <v>7</v>
      </c>
      <c r="K88" s="189" t="s">
        <v>8</v>
      </c>
      <c r="L88" s="189" t="s">
        <v>9</v>
      </c>
      <c r="M88" s="190" t="s">
        <v>10</v>
      </c>
      <c r="N88" s="189" t="s">
        <v>6</v>
      </c>
      <c r="O88" s="189" t="s">
        <v>7</v>
      </c>
      <c r="P88" s="189" t="s">
        <v>8</v>
      </c>
      <c r="Q88" s="189" t="s">
        <v>9</v>
      </c>
      <c r="R88" s="190" t="s">
        <v>10</v>
      </c>
      <c r="S88" s="189" t="s">
        <v>6</v>
      </c>
      <c r="T88" s="189" t="s">
        <v>7</v>
      </c>
      <c r="U88" s="189" t="s">
        <v>8</v>
      </c>
      <c r="V88" s="189" t="s">
        <v>9</v>
      </c>
      <c r="W88" s="190" t="s">
        <v>10</v>
      </c>
      <c r="X88" s="189" t="s">
        <v>6</v>
      </c>
      <c r="Y88" s="189" t="s">
        <v>7</v>
      </c>
      <c r="Z88" s="189" t="s">
        <v>8</v>
      </c>
      <c r="AA88" s="189" t="s">
        <v>9</v>
      </c>
      <c r="AB88" s="190" t="s">
        <v>10</v>
      </c>
      <c r="AC88" s="189" t="s">
        <v>6</v>
      </c>
      <c r="AD88" s="189" t="s">
        <v>7</v>
      </c>
      <c r="AE88" s="189" t="s">
        <v>8</v>
      </c>
      <c r="AF88" s="189" t="s">
        <v>9</v>
      </c>
      <c r="AG88" s="190" t="s">
        <v>10</v>
      </c>
      <c r="AH88" s="58"/>
      <c r="AI88" s="58"/>
      <c r="AJ88" s="58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</row>
    <row r="89" spans="1:48" s="59" customFormat="1" x14ac:dyDescent="0.2">
      <c r="A89" s="5"/>
      <c r="B89" s="169"/>
      <c r="C89" s="28" t="s">
        <v>42</v>
      </c>
      <c r="D89" s="191">
        <f>SUM(E89:H89)</f>
        <v>0</v>
      </c>
      <c r="E89" s="151"/>
      <c r="F89" s="151"/>
      <c r="G89" s="151"/>
      <c r="H89" s="192"/>
      <c r="I89" s="150">
        <f>SUM(J89:M89)</f>
        <v>0</v>
      </c>
      <c r="J89" s="151"/>
      <c r="K89" s="151"/>
      <c r="L89" s="151"/>
      <c r="M89" s="192"/>
      <c r="N89" s="150">
        <f>SUM(O89:R89)</f>
        <v>0</v>
      </c>
      <c r="O89" s="151"/>
      <c r="P89" s="151"/>
      <c r="Q89" s="151"/>
      <c r="R89" s="192"/>
      <c r="S89" s="150">
        <f>SUM(T89:W89)</f>
        <v>0</v>
      </c>
      <c r="T89" s="151"/>
      <c r="U89" s="151"/>
      <c r="V89" s="151"/>
      <c r="W89" s="192"/>
      <c r="X89" s="150">
        <f>SUM(Y89:AB89)</f>
        <v>0</v>
      </c>
      <c r="Y89" s="216"/>
      <c r="Z89" s="216"/>
      <c r="AA89" s="216"/>
      <c r="AB89" s="192"/>
      <c r="AC89" s="150">
        <f>SUM(AD89:AG89)</f>
        <v>0</v>
      </c>
      <c r="AD89" s="151"/>
      <c r="AE89" s="151"/>
      <c r="AF89" s="151"/>
      <c r="AG89" s="192"/>
      <c r="AH89" s="58"/>
      <c r="AI89" s="58"/>
      <c r="AJ89" s="58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</row>
    <row r="90" spans="1:48" s="59" customFormat="1" x14ac:dyDescent="0.2">
      <c r="A90" s="5"/>
      <c r="B90" s="169"/>
      <c r="C90" s="28" t="s">
        <v>42</v>
      </c>
      <c r="D90" s="191">
        <f>SUM(E90:H90)</f>
        <v>0</v>
      </c>
      <c r="E90" s="151"/>
      <c r="F90" s="151"/>
      <c r="G90" s="151"/>
      <c r="H90" s="192"/>
      <c r="I90" s="150">
        <f>SUM(J90:M90)</f>
        <v>0</v>
      </c>
      <c r="J90" s="151"/>
      <c r="K90" s="151"/>
      <c r="L90" s="151"/>
      <c r="M90" s="192"/>
      <c r="N90" s="150">
        <f>SUM(O90:R90)</f>
        <v>0</v>
      </c>
      <c r="O90" s="151"/>
      <c r="P90" s="151"/>
      <c r="Q90" s="151"/>
      <c r="R90" s="192"/>
      <c r="S90" s="150">
        <f>SUM(T90:W90)</f>
        <v>0</v>
      </c>
      <c r="T90" s="151"/>
      <c r="U90" s="151"/>
      <c r="V90" s="151"/>
      <c r="W90" s="192"/>
      <c r="X90" s="150">
        <f>SUM(Y90:AB90)</f>
        <v>0</v>
      </c>
      <c r="Y90" s="151"/>
      <c r="Z90" s="151"/>
      <c r="AA90" s="151"/>
      <c r="AB90" s="192"/>
      <c r="AC90" s="150">
        <f>SUM(AD90:AG90)</f>
        <v>0</v>
      </c>
      <c r="AD90" s="151"/>
      <c r="AE90" s="151"/>
      <c r="AF90" s="151"/>
      <c r="AG90" s="192"/>
      <c r="AH90" s="58"/>
      <c r="AI90" s="58"/>
      <c r="AJ90" s="58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</row>
    <row r="91" spans="1:48" s="59" customFormat="1" x14ac:dyDescent="0.2">
      <c r="A91" s="5"/>
      <c r="B91" s="169"/>
      <c r="C91" s="28" t="s">
        <v>42</v>
      </c>
      <c r="D91" s="191">
        <f>SUM(E91:H91)</f>
        <v>0</v>
      </c>
      <c r="E91" s="151"/>
      <c r="F91" s="151"/>
      <c r="G91" s="151"/>
      <c r="H91" s="192"/>
      <c r="I91" s="150">
        <f>SUM(J91:M91)</f>
        <v>0</v>
      </c>
      <c r="J91" s="151"/>
      <c r="K91" s="151"/>
      <c r="L91" s="151"/>
      <c r="M91" s="192"/>
      <c r="N91" s="150">
        <f>SUM(O91:R91)</f>
        <v>0</v>
      </c>
      <c r="O91" s="151"/>
      <c r="P91" s="151"/>
      <c r="Q91" s="151"/>
      <c r="R91" s="192"/>
      <c r="S91" s="150">
        <f>SUM(T91:W91)</f>
        <v>0</v>
      </c>
      <c r="T91" s="151"/>
      <c r="U91" s="151"/>
      <c r="V91" s="151"/>
      <c r="W91" s="192"/>
      <c r="X91" s="150">
        <f>SUM(Y91:AB91)</f>
        <v>0</v>
      </c>
      <c r="Y91" s="151"/>
      <c r="Z91" s="151"/>
      <c r="AA91" s="151"/>
      <c r="AB91" s="192"/>
      <c r="AC91" s="150">
        <f>SUM(AD91:AG91)</f>
        <v>0</v>
      </c>
      <c r="AD91" s="151"/>
      <c r="AE91" s="151"/>
      <c r="AF91" s="151"/>
      <c r="AG91" s="192"/>
      <c r="AH91" s="58"/>
      <c r="AI91" s="58"/>
      <c r="AJ91" s="58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</row>
    <row r="92" spans="1:48" s="59" customFormat="1" x14ac:dyDescent="0.2">
      <c r="A92" s="5"/>
      <c r="B92" s="169"/>
      <c r="C92" s="28" t="s">
        <v>42</v>
      </c>
      <c r="D92" s="191">
        <f>SUM(E92:H92)</f>
        <v>0</v>
      </c>
      <c r="E92" s="151"/>
      <c r="F92" s="151"/>
      <c r="G92" s="151"/>
      <c r="H92" s="206"/>
      <c r="I92" s="150">
        <f>SUM(J92:M92)</f>
        <v>0</v>
      </c>
      <c r="J92" s="151"/>
      <c r="K92" s="151"/>
      <c r="L92" s="151"/>
      <c r="M92" s="206"/>
      <c r="N92" s="150">
        <f>SUM(O92:R92)</f>
        <v>0</v>
      </c>
      <c r="O92" s="151"/>
      <c r="P92" s="151"/>
      <c r="Q92" s="151"/>
      <c r="R92" s="206"/>
      <c r="S92" s="150">
        <f>SUM(T92:W92)</f>
        <v>0</v>
      </c>
      <c r="T92" s="151"/>
      <c r="U92" s="151"/>
      <c r="V92" s="151"/>
      <c r="W92" s="206"/>
      <c r="X92" s="150">
        <f>SUM(Y92:AB92)</f>
        <v>0</v>
      </c>
      <c r="Y92" s="151"/>
      <c r="Z92" s="151"/>
      <c r="AA92" s="151"/>
      <c r="AB92" s="206"/>
      <c r="AC92" s="150">
        <f>SUM(AD92:AG92)</f>
        <v>0</v>
      </c>
      <c r="AD92" s="151"/>
      <c r="AE92" s="151"/>
      <c r="AF92" s="151"/>
      <c r="AG92" s="206"/>
      <c r="AH92" s="58"/>
      <c r="AI92" s="58"/>
      <c r="AJ92" s="58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</row>
    <row r="93" spans="1:48" s="194" customFormat="1" ht="21" customHeight="1" thickBot="1" x14ac:dyDescent="0.25">
      <c r="A93" s="152"/>
      <c r="B93" s="193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spans="1:48" s="59" customFormat="1" ht="13.5" thickBot="1" x14ac:dyDescent="0.25">
      <c r="A94" s="5"/>
      <c r="B94" s="195" t="s">
        <v>36</v>
      </c>
      <c r="C94" s="28" t="s">
        <v>42</v>
      </c>
      <c r="D94" s="196">
        <f>SUM(D89:D93)</f>
        <v>0</v>
      </c>
      <c r="E94" s="197">
        <f t="shared" ref="E94:AG94" si="31">SUM(E89:E93)</f>
        <v>0</v>
      </c>
      <c r="F94" s="197">
        <f>SUM(F89:F93)</f>
        <v>0</v>
      </c>
      <c r="G94" s="197">
        <f t="shared" si="31"/>
        <v>0</v>
      </c>
      <c r="H94" s="198">
        <f t="shared" si="31"/>
        <v>0</v>
      </c>
      <c r="I94" s="197">
        <f t="shared" si="31"/>
        <v>0</v>
      </c>
      <c r="J94" s="197">
        <f t="shared" si="31"/>
        <v>0</v>
      </c>
      <c r="K94" s="197">
        <f t="shared" si="31"/>
        <v>0</v>
      </c>
      <c r="L94" s="197">
        <f t="shared" si="31"/>
        <v>0</v>
      </c>
      <c r="M94" s="198">
        <f t="shared" si="31"/>
        <v>0</v>
      </c>
      <c r="N94" s="197">
        <f t="shared" si="31"/>
        <v>0</v>
      </c>
      <c r="O94" s="197">
        <f t="shared" si="31"/>
        <v>0</v>
      </c>
      <c r="P94" s="197">
        <f t="shared" si="31"/>
        <v>0</v>
      </c>
      <c r="Q94" s="197">
        <f t="shared" si="31"/>
        <v>0</v>
      </c>
      <c r="R94" s="198">
        <f t="shared" si="31"/>
        <v>0</v>
      </c>
      <c r="S94" s="197">
        <f t="shared" si="31"/>
        <v>0</v>
      </c>
      <c r="T94" s="197">
        <f t="shared" si="31"/>
        <v>0</v>
      </c>
      <c r="U94" s="197">
        <f t="shared" si="31"/>
        <v>0</v>
      </c>
      <c r="V94" s="197">
        <f t="shared" si="31"/>
        <v>0</v>
      </c>
      <c r="W94" s="198">
        <f t="shared" si="31"/>
        <v>0</v>
      </c>
      <c r="X94" s="197">
        <f t="shared" si="31"/>
        <v>0</v>
      </c>
      <c r="Y94" s="197">
        <f t="shared" si="31"/>
        <v>0</v>
      </c>
      <c r="Z94" s="197">
        <f t="shared" si="31"/>
        <v>0</v>
      </c>
      <c r="AA94" s="197">
        <f t="shared" si="31"/>
        <v>0</v>
      </c>
      <c r="AB94" s="198">
        <f t="shared" si="31"/>
        <v>0</v>
      </c>
      <c r="AC94" s="197">
        <f t="shared" si="31"/>
        <v>0</v>
      </c>
      <c r="AD94" s="197">
        <f t="shared" si="31"/>
        <v>0</v>
      </c>
      <c r="AE94" s="197">
        <f t="shared" si="31"/>
        <v>0</v>
      </c>
      <c r="AF94" s="197">
        <f t="shared" si="31"/>
        <v>0</v>
      </c>
      <c r="AG94" s="198">
        <f t="shared" si="31"/>
        <v>0</v>
      </c>
      <c r="AH94" s="58"/>
      <c r="AI94" s="58"/>
      <c r="AJ94" s="58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</row>
    <row r="95" spans="1:48" s="59" customFormat="1" x14ac:dyDescent="0.2">
      <c r="A95" s="5"/>
      <c r="B95" s="199"/>
      <c r="C95" s="158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60"/>
      <c r="AD95" s="160"/>
      <c r="AE95" s="160"/>
      <c r="AF95" s="160"/>
      <c r="AG95" s="4"/>
      <c r="AH95" s="4"/>
      <c r="AI95" s="4"/>
      <c r="AJ95" s="4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</row>
    <row r="96" spans="1:48" s="59" customFormat="1" x14ac:dyDescent="0.2">
      <c r="A96" s="5"/>
      <c r="B96" s="58"/>
      <c r="C96" s="58"/>
      <c r="D96" s="58"/>
      <c r="E96" s="58"/>
      <c r="F96" s="58"/>
      <c r="G96" s="58"/>
      <c r="H96" s="200"/>
      <c r="I96" s="200"/>
      <c r="J96" s="200"/>
      <c r="K96" s="200"/>
      <c r="L96" s="200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91"/>
      <c r="AC96" s="91"/>
      <c r="AD96" s="91"/>
      <c r="AE96" s="91"/>
      <c r="AF96" s="91"/>
      <c r="AG96" s="58"/>
      <c r="AH96" s="58"/>
      <c r="AI96" s="58"/>
      <c r="AJ96" s="58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</row>
    <row r="97" spans="1:48" s="59" customFormat="1" ht="13.5" thickBot="1" x14ac:dyDescent="0.25">
      <c r="A97" s="5"/>
      <c r="B97" s="126" t="s">
        <v>52</v>
      </c>
      <c r="C97" s="58"/>
      <c r="D97" s="58"/>
      <c r="E97" s="58"/>
      <c r="F97" s="58"/>
      <c r="G97" s="58"/>
      <c r="H97" s="200"/>
      <c r="I97" s="200"/>
      <c r="J97" s="200"/>
      <c r="K97" s="200"/>
      <c r="L97" s="200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91"/>
      <c r="AC97" s="91"/>
      <c r="AD97" s="91"/>
      <c r="AE97" s="91"/>
      <c r="AF97" s="91"/>
      <c r="AG97" s="58"/>
      <c r="AH97" s="58"/>
      <c r="AI97" s="58"/>
      <c r="AJ97" s="58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</row>
    <row r="98" spans="1:48" s="59" customFormat="1" ht="25.5" x14ac:dyDescent="0.2">
      <c r="A98" s="5"/>
      <c r="B98" s="201" t="s">
        <v>35</v>
      </c>
      <c r="C98" s="187" t="s">
        <v>30</v>
      </c>
      <c r="D98" s="189" t="s">
        <v>6</v>
      </c>
      <c r="E98" s="189" t="s">
        <v>7</v>
      </c>
      <c r="F98" s="189" t="s">
        <v>8</v>
      </c>
      <c r="G98" s="189" t="s">
        <v>9</v>
      </c>
      <c r="H98" s="190" t="s">
        <v>10</v>
      </c>
      <c r="I98" s="189" t="s">
        <v>6</v>
      </c>
      <c r="J98" s="189" t="s">
        <v>7</v>
      </c>
      <c r="K98" s="189" t="s">
        <v>8</v>
      </c>
      <c r="L98" s="189" t="s">
        <v>9</v>
      </c>
      <c r="M98" s="190" t="s">
        <v>10</v>
      </c>
      <c r="N98" s="189" t="s">
        <v>6</v>
      </c>
      <c r="O98" s="189" t="s">
        <v>7</v>
      </c>
      <c r="P98" s="189" t="s">
        <v>8</v>
      </c>
      <c r="Q98" s="189" t="s">
        <v>9</v>
      </c>
      <c r="R98" s="190" t="s">
        <v>10</v>
      </c>
      <c r="S98" s="189" t="s">
        <v>6</v>
      </c>
      <c r="T98" s="189" t="s">
        <v>7</v>
      </c>
      <c r="U98" s="189" t="s">
        <v>8</v>
      </c>
      <c r="V98" s="189" t="s">
        <v>9</v>
      </c>
      <c r="W98" s="190" t="s">
        <v>10</v>
      </c>
      <c r="X98" s="189" t="s">
        <v>6</v>
      </c>
      <c r="Y98" s="189" t="s">
        <v>7</v>
      </c>
      <c r="Z98" s="189" t="s">
        <v>8</v>
      </c>
      <c r="AA98" s="189" t="s">
        <v>9</v>
      </c>
      <c r="AB98" s="190" t="s">
        <v>10</v>
      </c>
      <c r="AC98" s="189" t="s">
        <v>6</v>
      </c>
      <c r="AD98" s="189" t="s">
        <v>7</v>
      </c>
      <c r="AE98" s="189" t="s">
        <v>8</v>
      </c>
      <c r="AF98" s="189" t="s">
        <v>9</v>
      </c>
      <c r="AG98" s="190" t="s">
        <v>10</v>
      </c>
      <c r="AH98" s="58"/>
      <c r="AI98" s="58"/>
      <c r="AJ98" s="58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</row>
    <row r="99" spans="1:48" s="59" customFormat="1" x14ac:dyDescent="0.2">
      <c r="A99" s="5"/>
      <c r="B99" s="162" t="s">
        <v>54</v>
      </c>
      <c r="C99" s="28" t="s">
        <v>42</v>
      </c>
      <c r="D99" s="150">
        <f>SUM(E99:H99)</f>
        <v>17.064225</v>
      </c>
      <c r="E99" s="151">
        <f>AVERAGE(J99,O99)</f>
        <v>6.8246250000000002</v>
      </c>
      <c r="F99" s="151"/>
      <c r="G99" s="151">
        <f>AVERAGE(L99,Q99)</f>
        <v>10.239599999999999</v>
      </c>
      <c r="H99" s="192"/>
      <c r="I99" s="150">
        <f>SUM(J99:M99)</f>
        <v>16.727499999999999</v>
      </c>
      <c r="J99" s="216">
        <v>6.5625</v>
      </c>
      <c r="K99" s="216"/>
      <c r="L99" s="216">
        <v>10.164999999999999</v>
      </c>
      <c r="M99" s="192"/>
      <c r="N99" s="150">
        <f>SUM(O99:R99)</f>
        <v>17.400950000000002</v>
      </c>
      <c r="O99" s="216">
        <v>7.0867500000000003</v>
      </c>
      <c r="P99" s="216"/>
      <c r="Q99" s="216">
        <v>10.3142</v>
      </c>
      <c r="R99" s="192"/>
      <c r="S99" s="150">
        <f>SUM(T99:W99)</f>
        <v>17.54205</v>
      </c>
      <c r="T99" s="151">
        <f>AVERAGE(Y99,AD99)</f>
        <v>7.0157499999999997</v>
      </c>
      <c r="U99" s="151"/>
      <c r="V99" s="151">
        <f>AVERAGE(AA99,AF99)</f>
        <v>10.526299999999999</v>
      </c>
      <c r="W99" s="192"/>
      <c r="X99" s="150">
        <f>SUM(Y99:AB99)</f>
        <v>17.195900000000002</v>
      </c>
      <c r="Y99" s="216">
        <v>6.7462999999999997</v>
      </c>
      <c r="Z99" s="216"/>
      <c r="AA99" s="216">
        <v>10.4496</v>
      </c>
      <c r="AB99" s="192"/>
      <c r="AC99" s="150">
        <f>SUM(AD99:AG99)</f>
        <v>17.888199999999998</v>
      </c>
      <c r="AD99" s="216">
        <v>7.2851999999999997</v>
      </c>
      <c r="AE99" s="216"/>
      <c r="AF99" s="216">
        <v>10.603</v>
      </c>
      <c r="AG99" s="192"/>
      <c r="AH99" s="58"/>
      <c r="AI99" s="58"/>
      <c r="AJ99" s="58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</row>
    <row r="100" spans="1:48" s="59" customFormat="1" x14ac:dyDescent="0.2">
      <c r="A100" s="5"/>
      <c r="B100" s="148"/>
      <c r="C100" s="28" t="s">
        <v>42</v>
      </c>
      <c r="D100" s="150">
        <f>SUM(E100:H100)</f>
        <v>0</v>
      </c>
      <c r="E100" s="151"/>
      <c r="F100" s="151"/>
      <c r="G100" s="151"/>
      <c r="H100" s="192"/>
      <c r="I100" s="150">
        <f>SUM(J100:M100)</f>
        <v>0</v>
      </c>
      <c r="J100" s="151"/>
      <c r="K100" s="151"/>
      <c r="L100" s="151"/>
      <c r="M100" s="192"/>
      <c r="N100" s="150">
        <f>SUM(O100:R100)</f>
        <v>0</v>
      </c>
      <c r="O100" s="151"/>
      <c r="P100" s="151"/>
      <c r="Q100" s="151"/>
      <c r="R100" s="192"/>
      <c r="S100" s="150">
        <f>SUM(T100:W100)</f>
        <v>0</v>
      </c>
      <c r="T100" s="151"/>
      <c r="U100" s="151"/>
      <c r="V100" s="151"/>
      <c r="W100" s="192"/>
      <c r="X100" s="150">
        <f>SUM(Y100:AB100)</f>
        <v>0</v>
      </c>
      <c r="Y100" s="151"/>
      <c r="Z100" s="151"/>
      <c r="AA100" s="151"/>
      <c r="AB100" s="192"/>
      <c r="AC100" s="150">
        <f>SUM(AD100:AG100)</f>
        <v>0</v>
      </c>
      <c r="AD100" s="151"/>
      <c r="AE100" s="151"/>
      <c r="AF100" s="151"/>
      <c r="AG100" s="192"/>
      <c r="AH100" s="58"/>
      <c r="AI100" s="58"/>
      <c r="AJ100" s="58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</row>
    <row r="101" spans="1:48" s="59" customFormat="1" x14ac:dyDescent="0.2">
      <c r="A101" s="5"/>
      <c r="B101" s="148"/>
      <c r="C101" s="28" t="s">
        <v>42</v>
      </c>
      <c r="D101" s="150">
        <f>SUM(E101:H101)</f>
        <v>0</v>
      </c>
      <c r="E101" s="151"/>
      <c r="F101" s="151"/>
      <c r="G101" s="151"/>
      <c r="H101" s="192"/>
      <c r="I101" s="150">
        <f>SUM(J101:M101)</f>
        <v>0</v>
      </c>
      <c r="J101" s="151"/>
      <c r="K101" s="151"/>
      <c r="L101" s="151"/>
      <c r="M101" s="192"/>
      <c r="N101" s="150">
        <f>SUM(O101:R101)</f>
        <v>0</v>
      </c>
      <c r="O101" s="151"/>
      <c r="P101" s="151"/>
      <c r="Q101" s="151"/>
      <c r="R101" s="192"/>
      <c r="S101" s="150">
        <f>SUM(T101:W101)</f>
        <v>0</v>
      </c>
      <c r="T101" s="151"/>
      <c r="U101" s="151"/>
      <c r="V101" s="151"/>
      <c r="W101" s="192"/>
      <c r="X101" s="150">
        <f>SUM(Y101:AB101)</f>
        <v>0</v>
      </c>
      <c r="Y101" s="151"/>
      <c r="Z101" s="151"/>
      <c r="AA101" s="151"/>
      <c r="AB101" s="192"/>
      <c r="AC101" s="150">
        <f>SUM(AD101:AG101)</f>
        <v>0</v>
      </c>
      <c r="AD101" s="151"/>
      <c r="AE101" s="151"/>
      <c r="AF101" s="151"/>
      <c r="AG101" s="192"/>
      <c r="AH101" s="58"/>
      <c r="AI101" s="58"/>
      <c r="AJ101" s="58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</row>
    <row r="102" spans="1:48" s="194" customFormat="1" ht="21" customHeight="1" thickBot="1" x14ac:dyDescent="0.25">
      <c r="A102" s="152"/>
      <c r="B102" s="193"/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3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 spans="1:48" s="59" customFormat="1" ht="13.5" thickBot="1" x14ac:dyDescent="0.25">
      <c r="A103" s="5"/>
      <c r="B103" s="195" t="s">
        <v>36</v>
      </c>
      <c r="C103" s="28" t="s">
        <v>42</v>
      </c>
      <c r="D103" s="202">
        <f>SUM(D99:D102)</f>
        <v>17.064225</v>
      </c>
      <c r="E103" s="202">
        <f t="shared" ref="E103:AG103" si="32">SUM(E99:E102)</f>
        <v>6.8246250000000002</v>
      </c>
      <c r="F103" s="202">
        <f t="shared" si="32"/>
        <v>0</v>
      </c>
      <c r="G103" s="202">
        <f t="shared" si="32"/>
        <v>10.239599999999999</v>
      </c>
      <c r="H103" s="203">
        <f t="shared" si="32"/>
        <v>0</v>
      </c>
      <c r="I103" s="202">
        <f t="shared" si="32"/>
        <v>16.727499999999999</v>
      </c>
      <c r="J103" s="202">
        <f t="shared" si="32"/>
        <v>6.5625</v>
      </c>
      <c r="K103" s="202">
        <f t="shared" si="32"/>
        <v>0</v>
      </c>
      <c r="L103" s="202">
        <f t="shared" si="32"/>
        <v>10.164999999999999</v>
      </c>
      <c r="M103" s="203">
        <f t="shared" si="32"/>
        <v>0</v>
      </c>
      <c r="N103" s="202">
        <f t="shared" si="32"/>
        <v>17.400950000000002</v>
      </c>
      <c r="O103" s="202">
        <f t="shared" si="32"/>
        <v>7.0867500000000003</v>
      </c>
      <c r="P103" s="202">
        <f t="shared" si="32"/>
        <v>0</v>
      </c>
      <c r="Q103" s="202">
        <f t="shared" si="32"/>
        <v>10.3142</v>
      </c>
      <c r="R103" s="203">
        <f t="shared" si="32"/>
        <v>0</v>
      </c>
      <c r="S103" s="202">
        <f t="shared" si="32"/>
        <v>17.54205</v>
      </c>
      <c r="T103" s="202">
        <f t="shared" si="32"/>
        <v>7.0157499999999997</v>
      </c>
      <c r="U103" s="202">
        <f t="shared" si="32"/>
        <v>0</v>
      </c>
      <c r="V103" s="202">
        <f t="shared" si="32"/>
        <v>10.526299999999999</v>
      </c>
      <c r="W103" s="203">
        <f t="shared" si="32"/>
        <v>0</v>
      </c>
      <c r="X103" s="202">
        <f t="shared" si="32"/>
        <v>17.195900000000002</v>
      </c>
      <c r="Y103" s="202">
        <f t="shared" si="32"/>
        <v>6.7462999999999997</v>
      </c>
      <c r="Z103" s="202">
        <f t="shared" si="32"/>
        <v>0</v>
      </c>
      <c r="AA103" s="202">
        <f t="shared" si="32"/>
        <v>10.4496</v>
      </c>
      <c r="AB103" s="203">
        <f t="shared" si="32"/>
        <v>0</v>
      </c>
      <c r="AC103" s="202">
        <f t="shared" si="32"/>
        <v>17.888199999999998</v>
      </c>
      <c r="AD103" s="202">
        <f t="shared" si="32"/>
        <v>7.2851999999999997</v>
      </c>
      <c r="AE103" s="202">
        <f t="shared" si="32"/>
        <v>0</v>
      </c>
      <c r="AF103" s="202">
        <f t="shared" si="32"/>
        <v>10.603</v>
      </c>
      <c r="AG103" s="203">
        <f t="shared" si="32"/>
        <v>0</v>
      </c>
      <c r="AH103" s="58"/>
      <c r="AI103" s="58"/>
      <c r="AJ103" s="58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</row>
    <row r="104" spans="1:48" s="59" customFormat="1" x14ac:dyDescent="0.2">
      <c r="A104" s="5"/>
      <c r="B104" s="199"/>
      <c r="C104" s="158"/>
      <c r="D104" s="165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0"/>
      <c r="AE104" s="160"/>
      <c r="AF104" s="160"/>
      <c r="AG104" s="160"/>
      <c r="AH104" s="160"/>
      <c r="AI104" s="4"/>
      <c r="AJ104" s="4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</row>
    <row r="105" spans="1:48" s="59" customFormat="1" x14ac:dyDescent="0.2">
      <c r="A105" s="5"/>
      <c r="B105" s="58"/>
      <c r="C105" s="58"/>
      <c r="D105" s="58"/>
      <c r="E105" s="58"/>
      <c r="F105" s="58"/>
      <c r="G105" s="58"/>
      <c r="H105" s="58"/>
      <c r="I105" s="200"/>
      <c r="J105" s="200"/>
      <c r="K105" s="200"/>
      <c r="L105" s="200"/>
      <c r="M105" s="200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91"/>
      <c r="AD105" s="91"/>
      <c r="AE105" s="91"/>
      <c r="AF105" s="91"/>
      <c r="AG105" s="91"/>
      <c r="AH105" s="58"/>
      <c r="AI105" s="58"/>
      <c r="AJ105" s="58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</row>
    <row r="106" spans="1:48" s="59" customFormat="1" ht="13.5" thickBot="1" x14ac:dyDescent="0.25">
      <c r="A106" s="5"/>
      <c r="B106" s="126" t="s">
        <v>53</v>
      </c>
      <c r="C106" s="58"/>
      <c r="D106" s="58"/>
      <c r="E106" s="58"/>
      <c r="F106" s="58"/>
      <c r="G106" s="58"/>
      <c r="H106" s="58"/>
      <c r="I106" s="200"/>
      <c r="J106" s="200"/>
      <c r="K106" s="200"/>
      <c r="L106" s="200"/>
      <c r="M106" s="200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91"/>
      <c r="AD106" s="91"/>
      <c r="AE106" s="91"/>
      <c r="AF106" s="91"/>
      <c r="AG106" s="91"/>
      <c r="AH106" s="58"/>
      <c r="AI106" s="58"/>
      <c r="AJ106" s="58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</row>
    <row r="107" spans="1:48" s="59" customFormat="1" x14ac:dyDescent="0.2">
      <c r="A107" s="5"/>
      <c r="B107" s="201" t="s">
        <v>39</v>
      </c>
      <c r="C107" s="187" t="s">
        <v>30</v>
      </c>
      <c r="D107" s="189" t="s">
        <v>6</v>
      </c>
      <c r="E107" s="189" t="s">
        <v>7</v>
      </c>
      <c r="F107" s="189" t="s">
        <v>8</v>
      </c>
      <c r="G107" s="189" t="s">
        <v>9</v>
      </c>
      <c r="H107" s="190" t="s">
        <v>10</v>
      </c>
      <c r="I107" s="189" t="s">
        <v>6</v>
      </c>
      <c r="J107" s="189" t="s">
        <v>7</v>
      </c>
      <c r="K107" s="189" t="s">
        <v>8</v>
      </c>
      <c r="L107" s="189" t="s">
        <v>9</v>
      </c>
      <c r="M107" s="190" t="s">
        <v>10</v>
      </c>
      <c r="N107" s="189" t="s">
        <v>6</v>
      </c>
      <c r="O107" s="189" t="s">
        <v>7</v>
      </c>
      <c r="P107" s="189" t="s">
        <v>8</v>
      </c>
      <c r="Q107" s="189" t="s">
        <v>9</v>
      </c>
      <c r="R107" s="190" t="s">
        <v>10</v>
      </c>
      <c r="S107" s="189" t="s">
        <v>6</v>
      </c>
      <c r="T107" s="189" t="s">
        <v>7</v>
      </c>
      <c r="U107" s="189" t="s">
        <v>8</v>
      </c>
      <c r="V107" s="189" t="s">
        <v>9</v>
      </c>
      <c r="W107" s="190" t="s">
        <v>10</v>
      </c>
      <c r="X107" s="189" t="s">
        <v>6</v>
      </c>
      <c r="Y107" s="189" t="s">
        <v>7</v>
      </c>
      <c r="Z107" s="189" t="s">
        <v>8</v>
      </c>
      <c r="AA107" s="189" t="s">
        <v>9</v>
      </c>
      <c r="AB107" s="190" t="s">
        <v>10</v>
      </c>
      <c r="AC107" s="189" t="s">
        <v>6</v>
      </c>
      <c r="AD107" s="189" t="s">
        <v>7</v>
      </c>
      <c r="AE107" s="189" t="s">
        <v>8</v>
      </c>
      <c r="AF107" s="189" t="s">
        <v>9</v>
      </c>
      <c r="AG107" s="190" t="s">
        <v>10</v>
      </c>
      <c r="AH107" s="58"/>
      <c r="AI107" s="58"/>
      <c r="AJ107" s="58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</row>
    <row r="108" spans="1:48" s="59" customFormat="1" x14ac:dyDescent="0.2">
      <c r="A108" s="5"/>
      <c r="B108" s="148"/>
      <c r="C108" s="28" t="s">
        <v>42</v>
      </c>
      <c r="D108" s="150">
        <f>SUM(E108:H108)</f>
        <v>0</v>
      </c>
      <c r="E108" s="151"/>
      <c r="F108" s="151"/>
      <c r="G108" s="151"/>
      <c r="H108" s="192"/>
      <c r="I108" s="150">
        <f>SUM(J108:M108)</f>
        <v>0</v>
      </c>
      <c r="J108" s="151"/>
      <c r="K108" s="151"/>
      <c r="L108" s="151"/>
      <c r="M108" s="192"/>
      <c r="N108" s="150">
        <f>SUM(O108:R108)</f>
        <v>0</v>
      </c>
      <c r="O108" s="151"/>
      <c r="P108" s="151"/>
      <c r="Q108" s="151"/>
      <c r="R108" s="192"/>
      <c r="S108" s="150">
        <f>SUM(T108:W108)</f>
        <v>0</v>
      </c>
      <c r="T108" s="151"/>
      <c r="U108" s="151"/>
      <c r="V108" s="151"/>
      <c r="W108" s="192"/>
      <c r="X108" s="150">
        <f>SUM(Y108:AB108)</f>
        <v>0</v>
      </c>
      <c r="Y108" s="151"/>
      <c r="Z108" s="151"/>
      <c r="AA108" s="151"/>
      <c r="AB108" s="192"/>
      <c r="AC108" s="150">
        <f>SUM(AD108:AG108)</f>
        <v>0</v>
      </c>
      <c r="AD108" s="151"/>
      <c r="AE108" s="151"/>
      <c r="AF108" s="151"/>
      <c r="AG108" s="192"/>
      <c r="AH108" s="58"/>
      <c r="AI108" s="58"/>
      <c r="AJ108" s="58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</row>
    <row r="109" spans="1:48" s="59" customFormat="1" x14ac:dyDescent="0.2">
      <c r="A109" s="5"/>
      <c r="B109" s="148"/>
      <c r="C109" s="28" t="s">
        <v>42</v>
      </c>
      <c r="D109" s="150">
        <f>SUM(E109:H109)</f>
        <v>0</v>
      </c>
      <c r="E109" s="151"/>
      <c r="F109" s="151"/>
      <c r="G109" s="151"/>
      <c r="H109" s="192"/>
      <c r="I109" s="150">
        <f>SUM(J109:M109)</f>
        <v>0</v>
      </c>
      <c r="J109" s="151"/>
      <c r="K109" s="151"/>
      <c r="L109" s="151"/>
      <c r="M109" s="192"/>
      <c r="N109" s="150">
        <f>SUM(O109:R109)</f>
        <v>0</v>
      </c>
      <c r="O109" s="151"/>
      <c r="P109" s="151"/>
      <c r="Q109" s="151"/>
      <c r="R109" s="192"/>
      <c r="S109" s="150">
        <f>SUM(T109:W109)</f>
        <v>0</v>
      </c>
      <c r="T109" s="151"/>
      <c r="U109" s="151"/>
      <c r="V109" s="151"/>
      <c r="W109" s="192"/>
      <c r="X109" s="150">
        <f>SUM(Y109:AB109)</f>
        <v>0</v>
      </c>
      <c r="Y109" s="151"/>
      <c r="Z109" s="151"/>
      <c r="AA109" s="151"/>
      <c r="AB109" s="192"/>
      <c r="AC109" s="150">
        <f>SUM(AD109:AG109)</f>
        <v>0</v>
      </c>
      <c r="AD109" s="151"/>
      <c r="AE109" s="151"/>
      <c r="AF109" s="151"/>
      <c r="AG109" s="192"/>
      <c r="AH109" s="58"/>
      <c r="AI109" s="58"/>
      <c r="AJ109" s="58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</row>
    <row r="110" spans="1:48" s="59" customFormat="1" x14ac:dyDescent="0.2">
      <c r="A110" s="5"/>
      <c r="B110" s="148"/>
      <c r="C110" s="28" t="s">
        <v>42</v>
      </c>
      <c r="D110" s="150">
        <f>SUM(E110:H110)</f>
        <v>0</v>
      </c>
      <c r="E110" s="151"/>
      <c r="F110" s="151"/>
      <c r="G110" s="151"/>
      <c r="H110" s="192"/>
      <c r="I110" s="150">
        <f>SUM(J110:M110)</f>
        <v>0</v>
      </c>
      <c r="J110" s="151"/>
      <c r="K110" s="151"/>
      <c r="L110" s="151"/>
      <c r="M110" s="192"/>
      <c r="N110" s="150">
        <f>SUM(O110:R110)</f>
        <v>0</v>
      </c>
      <c r="O110" s="151"/>
      <c r="P110" s="151"/>
      <c r="Q110" s="151"/>
      <c r="R110" s="192"/>
      <c r="S110" s="150">
        <f>SUM(T110:W110)</f>
        <v>0</v>
      </c>
      <c r="T110" s="151"/>
      <c r="U110" s="151"/>
      <c r="V110" s="151"/>
      <c r="W110" s="192"/>
      <c r="X110" s="150">
        <f>SUM(Y110:AB110)</f>
        <v>0</v>
      </c>
      <c r="Y110" s="151"/>
      <c r="Z110" s="151"/>
      <c r="AA110" s="151"/>
      <c r="AB110" s="192"/>
      <c r="AC110" s="150">
        <f>SUM(AD110:AG110)</f>
        <v>0</v>
      </c>
      <c r="AD110" s="151"/>
      <c r="AE110" s="151"/>
      <c r="AF110" s="151"/>
      <c r="AG110" s="192"/>
      <c r="AH110" s="58"/>
      <c r="AI110" s="58"/>
      <c r="AJ110" s="58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</row>
    <row r="111" spans="1:48" s="194" customFormat="1" ht="21" customHeight="1" thickBot="1" x14ac:dyDescent="0.25">
      <c r="A111" s="152"/>
      <c r="B111" s="193"/>
      <c r="C111" s="19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 spans="1:48" s="59" customFormat="1" ht="13.5" thickBot="1" x14ac:dyDescent="0.25">
      <c r="A112" s="5"/>
      <c r="B112" s="195" t="s">
        <v>36</v>
      </c>
      <c r="C112" s="28" t="s">
        <v>42</v>
      </c>
      <c r="D112" s="204">
        <f>SUM(D108:D111)</f>
        <v>0</v>
      </c>
      <c r="E112" s="204">
        <f t="shared" ref="E112:AG112" si="33">SUM(E108:E111)</f>
        <v>0</v>
      </c>
      <c r="F112" s="204">
        <f t="shared" si="33"/>
        <v>0</v>
      </c>
      <c r="G112" s="204">
        <f t="shared" si="33"/>
        <v>0</v>
      </c>
      <c r="H112" s="204">
        <f t="shared" si="33"/>
        <v>0</v>
      </c>
      <c r="I112" s="204">
        <f t="shared" si="33"/>
        <v>0</v>
      </c>
      <c r="J112" s="204">
        <f t="shared" si="33"/>
        <v>0</v>
      </c>
      <c r="K112" s="204">
        <f t="shared" si="33"/>
        <v>0</v>
      </c>
      <c r="L112" s="204">
        <f t="shared" si="33"/>
        <v>0</v>
      </c>
      <c r="M112" s="204">
        <f t="shared" si="33"/>
        <v>0</v>
      </c>
      <c r="N112" s="204">
        <f t="shared" si="33"/>
        <v>0</v>
      </c>
      <c r="O112" s="204">
        <f t="shared" si="33"/>
        <v>0</v>
      </c>
      <c r="P112" s="204">
        <f t="shared" si="33"/>
        <v>0</v>
      </c>
      <c r="Q112" s="204">
        <f t="shared" si="33"/>
        <v>0</v>
      </c>
      <c r="R112" s="204">
        <f t="shared" si="33"/>
        <v>0</v>
      </c>
      <c r="S112" s="204">
        <f t="shared" si="33"/>
        <v>0</v>
      </c>
      <c r="T112" s="204">
        <f t="shared" si="33"/>
        <v>0</v>
      </c>
      <c r="U112" s="204">
        <f t="shared" si="33"/>
        <v>0</v>
      </c>
      <c r="V112" s="204">
        <f t="shared" si="33"/>
        <v>0</v>
      </c>
      <c r="W112" s="204">
        <f t="shared" si="33"/>
        <v>0</v>
      </c>
      <c r="X112" s="204">
        <f t="shared" si="33"/>
        <v>0</v>
      </c>
      <c r="Y112" s="204">
        <f t="shared" si="33"/>
        <v>0</v>
      </c>
      <c r="Z112" s="204">
        <f t="shared" si="33"/>
        <v>0</v>
      </c>
      <c r="AA112" s="204">
        <f t="shared" si="33"/>
        <v>0</v>
      </c>
      <c r="AB112" s="204">
        <f t="shared" si="33"/>
        <v>0</v>
      </c>
      <c r="AC112" s="204">
        <f t="shared" si="33"/>
        <v>0</v>
      </c>
      <c r="AD112" s="204">
        <f t="shared" si="33"/>
        <v>0</v>
      </c>
      <c r="AE112" s="204">
        <f t="shared" si="33"/>
        <v>0</v>
      </c>
      <c r="AF112" s="204">
        <f t="shared" si="33"/>
        <v>0</v>
      </c>
      <c r="AG112" s="204">
        <f t="shared" si="33"/>
        <v>0</v>
      </c>
      <c r="AH112" s="58"/>
      <c r="AI112" s="58"/>
      <c r="AJ112" s="58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</row>
    <row r="113" spans="1:48" s="59" customFormat="1" x14ac:dyDescent="0.2">
      <c r="A113" s="5"/>
      <c r="B113" s="199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58"/>
      <c r="AH113" s="58"/>
      <c r="AI113" s="58"/>
      <c r="AJ113" s="58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</row>
    <row r="114" spans="1:48" s="59" customFormat="1" x14ac:dyDescent="0.2">
      <c r="A114" s="5"/>
      <c r="B114" s="5"/>
      <c r="C114" s="90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58"/>
      <c r="AI114" s="58"/>
      <c r="AJ114" s="58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</row>
    <row r="115" spans="1:48" s="59" customFormat="1" x14ac:dyDescent="0.2">
      <c r="A115" s="5"/>
      <c r="B115" s="5"/>
      <c r="C115" s="90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</row>
  </sheetData>
  <sheetProtection formatColumns="0" formatRows="0"/>
  <protectedRanges>
    <protectedRange sqref="B108:B110 B100:B101 B89:B92" name="Диапазон1"/>
    <protectedRange sqref="B99" name="Диапазон1_1"/>
  </protectedRanges>
  <mergeCells count="33">
    <mergeCell ref="B21:B23"/>
    <mergeCell ref="C21:C23"/>
    <mergeCell ref="D21:R21"/>
    <mergeCell ref="S21:AG21"/>
    <mergeCell ref="D22:H22"/>
    <mergeCell ref="I22:M22"/>
    <mergeCell ref="N22:R22"/>
    <mergeCell ref="S22:W22"/>
    <mergeCell ref="X22:AB22"/>
    <mergeCell ref="AC22:AG22"/>
    <mergeCell ref="B34:B35"/>
    <mergeCell ref="B45:B47"/>
    <mergeCell ref="C45:C47"/>
    <mergeCell ref="D45:R45"/>
    <mergeCell ref="S45:AG45"/>
    <mergeCell ref="D46:H46"/>
    <mergeCell ref="I46:M46"/>
    <mergeCell ref="N46:R46"/>
    <mergeCell ref="S46:W46"/>
    <mergeCell ref="X46:AB46"/>
    <mergeCell ref="X70:AB70"/>
    <mergeCell ref="AC70:AG70"/>
    <mergeCell ref="B82:B83"/>
    <mergeCell ref="AC46:AG46"/>
    <mergeCell ref="B58:B59"/>
    <mergeCell ref="B69:B71"/>
    <mergeCell ref="C69:C71"/>
    <mergeCell ref="D69:R69"/>
    <mergeCell ref="S69:AG69"/>
    <mergeCell ref="D70:H70"/>
    <mergeCell ref="I70:M70"/>
    <mergeCell ref="N70:R70"/>
    <mergeCell ref="S70:W70"/>
  </mergeCells>
  <dataValidations disablePrompts="1" count="1">
    <dataValidation type="textLength" operator="lessThanOrEqual" allowBlank="1" showInputMessage="1" showErrorMessage="1" errorTitle="Ошибка" error="Допускается ввод не более 900 символов!" sqref="B93 B102 B111">
      <formula1>900</formula1>
    </dataValidation>
  </dataValidations>
  <pageMargins left="0.51181102362204722" right="0.39370078740157483" top="0.8" bottom="2.1800000000000002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 ЭЭ</vt:lpstr>
      <vt:lpstr>Баланс Мощности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Кобозова Анастасия Юджиновна</dc:creator>
  <cp:lastModifiedBy>Сергей Хамин</cp:lastModifiedBy>
  <cp:lastPrinted>2021-03-30T05:55:13Z</cp:lastPrinted>
  <dcterms:created xsi:type="dcterms:W3CDTF">2021-03-11T11:32:04Z</dcterms:created>
  <dcterms:modified xsi:type="dcterms:W3CDTF">2023-03-21T06:29:26Z</dcterms:modified>
</cp:coreProperties>
</file>